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งบปี61ปรับปรุง\"/>
    </mc:Choice>
  </mc:AlternateContent>
  <bookViews>
    <workbookView xWindow="0" yWindow="360" windowWidth="20496" windowHeight="7392"/>
  </bookViews>
  <sheets>
    <sheet name="งบแสดงฐานะทรัพย์สินหนี้สินและเง" sheetId="1" r:id="rId1"/>
    <sheet name="หมายเหตุ1" sheetId="16" r:id="rId2"/>
    <sheet name="หมายเหตุ 2" sheetId="4" r:id="rId3"/>
    <sheet name="หมายเหตุ3456" sheetId="5" r:id="rId4"/>
    <sheet name="หมายเหตุ 7" sheetId="8" r:id="rId5"/>
    <sheet name="หมายเหตุ 8" sheetId="9" r:id="rId6"/>
    <sheet name="หมายเหตุ 9" sheetId="11" r:id="rId7"/>
    <sheet name="ประกอบหมายเหตุ9" sheetId="14" r:id="rId8"/>
    <sheet name="ประกอบหมายเหตุ 9.1" sheetId="12" r:id="rId9"/>
    <sheet name="หมายเหตุ 17" sheetId="13" r:id="rId10"/>
  </sheets>
  <externalReferences>
    <externalReference r:id="rId11"/>
    <externalReference r:id="rId12"/>
    <externalReference r:id="rId13"/>
    <externalReference r:id="rId14"/>
  </externalReferences>
  <definedNames>
    <definedName name="_xlnm.Print_Area" localSheetId="8">'ประกอบหมายเหตุ 9.1'!$A$1:$I$122</definedName>
    <definedName name="_xlnm.Print_Area" localSheetId="9">'หมายเหตุ 17'!$A$1:$H$48</definedName>
    <definedName name="_xlnm.Print_Area" localSheetId="4">'หมายเหตุ 7'!$A$1:$I$52</definedName>
    <definedName name="_xlnm.Print_Area" localSheetId="5">'หมายเหตุ 8'!$A$1:$K$39</definedName>
    <definedName name="_xlnm.Print_Titles" localSheetId="4">'หมายเหตุ 7'!$6:$6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7" i="11" l="1"/>
  <c r="J28" i="11" s="1"/>
  <c r="E9" i="4" l="1"/>
  <c r="B14" i="4"/>
  <c r="G80" i="12" l="1"/>
  <c r="H63" i="5"/>
  <c r="G24" i="1"/>
  <c r="G21" i="1"/>
  <c r="I16" i="1"/>
  <c r="G25" i="1" l="1"/>
  <c r="E21" i="1"/>
  <c r="E10" i="1"/>
  <c r="I58" i="5"/>
  <c r="I46" i="5" l="1"/>
  <c r="E7" i="9" l="1"/>
  <c r="C23" i="4" l="1"/>
  <c r="B23" i="4" s="1"/>
  <c r="B22" i="4"/>
  <c r="B17" i="4"/>
  <c r="B13" i="4"/>
  <c r="G22" i="12" l="1"/>
  <c r="G30" i="12"/>
  <c r="G31" i="12"/>
  <c r="G32" i="12"/>
  <c r="G33" i="12"/>
  <c r="G34" i="12"/>
  <c r="G35" i="12"/>
  <c r="G36" i="12"/>
  <c r="G37" i="12"/>
  <c r="G38" i="12"/>
  <c r="G39" i="12"/>
  <c r="E42" i="12"/>
  <c r="D42" i="12"/>
  <c r="H11" i="5"/>
  <c r="G42" i="12" l="1"/>
  <c r="H12" i="5"/>
  <c r="H10" i="5"/>
  <c r="H9" i="5"/>
  <c r="H8" i="5"/>
  <c r="H7" i="5" l="1"/>
  <c r="F9" i="11"/>
  <c r="G20" i="13" l="1"/>
  <c r="G28" i="13" s="1"/>
  <c r="F97" i="12"/>
  <c r="E97" i="12"/>
  <c r="D97" i="12"/>
  <c r="G95" i="12"/>
  <c r="G93" i="12"/>
  <c r="G92" i="12"/>
  <c r="G91" i="12"/>
  <c r="G85" i="12"/>
  <c r="G84" i="12"/>
  <c r="G81" i="12"/>
  <c r="G60" i="12"/>
  <c r="H60" i="12" s="1"/>
  <c r="G14" i="9"/>
  <c r="G35" i="8"/>
  <c r="J13" i="5"/>
  <c r="F26" i="4"/>
  <c r="F11" i="4"/>
  <c r="F10" i="4"/>
  <c r="F9" i="4"/>
  <c r="C19" i="4"/>
  <c r="C17" i="4"/>
  <c r="C13" i="4"/>
  <c r="C26" i="4" s="1"/>
  <c r="H97" i="12" l="1"/>
  <c r="F42" i="12" l="1"/>
  <c r="G23" i="8" l="1"/>
  <c r="C12" i="14" l="1"/>
  <c r="G11" i="11" s="1"/>
  <c r="G13" i="11" l="1"/>
  <c r="H42" i="12" l="1"/>
  <c r="H20" i="5" l="1"/>
  <c r="E9" i="1" s="1"/>
  <c r="E26" i="4" l="1"/>
  <c r="B26" i="4" l="1"/>
  <c r="E5" i="1" s="1"/>
  <c r="H26" i="4" l="1"/>
  <c r="H13" i="5" l="1"/>
  <c r="E8" i="1" s="1"/>
  <c r="E12" i="1" s="1"/>
  <c r="E13" i="1" s="1"/>
  <c r="E13" i="9" l="1"/>
  <c r="E11" i="9"/>
  <c r="E9" i="9"/>
  <c r="E8" i="9"/>
  <c r="E12" i="9"/>
  <c r="E10" i="9"/>
  <c r="G12" i="11"/>
  <c r="G7" i="13" l="1"/>
  <c r="G15" i="13" s="1"/>
  <c r="E6" i="9"/>
  <c r="F7" i="11" l="1"/>
  <c r="G10" i="11" s="1"/>
  <c r="H14" i="11" s="1"/>
  <c r="H15" i="11" s="1"/>
  <c r="H27" i="11" l="1"/>
  <c r="N18" i="11"/>
  <c r="E14" i="9"/>
  <c r="H28" i="11" l="1"/>
  <c r="E22" i="1"/>
  <c r="E24" i="1" s="1"/>
  <c r="E25" i="1" s="1"/>
  <c r="I13" i="1"/>
  <c r="G97" i="12"/>
</calcChain>
</file>

<file path=xl/sharedStrings.xml><?xml version="1.0" encoding="utf-8"?>
<sst xmlns="http://schemas.openxmlformats.org/spreadsheetml/2006/main" count="580" uniqueCount="253">
  <si>
    <t>งบแสดงฐานะการเงิน</t>
  </si>
  <si>
    <t>หมายเหตุ</t>
  </si>
  <si>
    <t>สินทรัพย์</t>
  </si>
  <si>
    <t>สินทรัพย์หมุนเวียน</t>
  </si>
  <si>
    <t>เงินสดและเงินฝากธนาคาร</t>
  </si>
  <si>
    <t>รายได้จากรัฐบาลค้างรับ</t>
  </si>
  <si>
    <t>ลูกหนี้ค่าภาษี</t>
  </si>
  <si>
    <t>ลูกหนึ้เงินทุนเศษฐกิจชุมชน</t>
  </si>
  <si>
    <t>ลูกหนี้อื่น ๆ</t>
  </si>
  <si>
    <t>หุ้นในโรงพิมพ์อาสารักษาดินแดน</t>
  </si>
  <si>
    <t>รวมสินทรัพย์</t>
  </si>
  <si>
    <t>หมายเหตุประกอบงบการเงินเป็นส่วนหนึ่งของงบการเงินนี้</t>
  </si>
  <si>
    <t xml:space="preserve">ตรวจถูกต้อง      </t>
  </si>
  <si>
    <t>หนี้สิน</t>
  </si>
  <si>
    <t>หนี้สินหมุนเวียน</t>
  </si>
  <si>
    <t>รายจ่ายค้างจ่าย</t>
  </si>
  <si>
    <t>เงินรับฝาก</t>
  </si>
  <si>
    <t>เงินสะสม</t>
  </si>
  <si>
    <t>ทุนสำรองเงินสะสม</t>
  </si>
  <si>
    <t>รวมเงินสะสม</t>
  </si>
  <si>
    <t>รวมหนี้สินและเงินสะสม</t>
  </si>
  <si>
    <t>หมายเหตุประกอบงบแสดงฐานะการเงิน</t>
  </si>
  <si>
    <t>หมายเหตุ 2 งบทรัพย์สิน</t>
  </si>
  <si>
    <t xml:space="preserve"> - ที่ดิน</t>
  </si>
  <si>
    <t xml:space="preserve"> - อาคาร</t>
  </si>
  <si>
    <t xml:space="preserve"> - ครุภัณฑ์สำนักงาน</t>
  </si>
  <si>
    <t xml:space="preserve"> - ครุภัณฑ์งานบ้านงานครัว</t>
  </si>
  <si>
    <t xml:space="preserve"> - ครุภัณฑ์พาหนะ</t>
  </si>
  <si>
    <t xml:space="preserve"> - ครุภัณฑ์สำรวจ</t>
  </si>
  <si>
    <t xml:space="preserve"> - ครุภัณฑ์ไฟฟ้าและวิทยุ</t>
  </si>
  <si>
    <t xml:space="preserve"> - ครุภัณฑ์คอมพิวเตอร์</t>
  </si>
  <si>
    <t xml:space="preserve"> - ครุภัณฑ์การเกษตร</t>
  </si>
  <si>
    <t xml:space="preserve"> - ครุภัณฑ์อุปกรณ์โรงงาน</t>
  </si>
  <si>
    <t xml:space="preserve"> - ครุภัณฑ์การศึกษา</t>
  </si>
  <si>
    <t xml:space="preserve"> - ครุภัณฑ์โฆษณาและเผยแพร่</t>
  </si>
  <si>
    <t xml:space="preserve"> -ครุภัณฑ์ก่อสร้าง</t>
  </si>
  <si>
    <t xml:space="preserve"> - ครุภัณฑ์วิทยาศาสตร์หรือการแพทย์</t>
  </si>
  <si>
    <t xml:space="preserve"> - ครุภัณฑ์อื่น</t>
  </si>
  <si>
    <t>ก. อสังหาริมทรัพย์</t>
  </si>
  <si>
    <t>ข. สังหาริมทรัพย์</t>
  </si>
  <si>
    <t>ประเภททรัพย์สิน</t>
  </si>
  <si>
    <t>ราคาทรัพย์สิน</t>
  </si>
  <si>
    <t>แหล่งที่มาของทรัพย์สินทั้งหมด</t>
  </si>
  <si>
    <t xml:space="preserve">ชื่อ </t>
  </si>
  <si>
    <t>จำนวนเงิน</t>
  </si>
  <si>
    <t>รวม</t>
  </si>
  <si>
    <t>รายได้</t>
  </si>
  <si>
    <t>เงินกู้</t>
  </si>
  <si>
    <t>เงินที่มีผู้อุทิศให้</t>
  </si>
  <si>
    <t>ฯลฯ</t>
  </si>
  <si>
    <t xml:space="preserve">       </t>
  </si>
  <si>
    <t>หมายเหตุ 3 เงินสดและเงินฝากธนาคาร</t>
  </si>
  <si>
    <t>เงินสด</t>
  </si>
  <si>
    <t>เงินฝากธนาคาร</t>
  </si>
  <si>
    <t>หมายเหตุ 4 รายได้จากรัฐบาลค้างรับ</t>
  </si>
  <si>
    <t>โครงการ</t>
  </si>
  <si>
    <t>แหล่งเงิน</t>
  </si>
  <si>
    <t>แผนงาน</t>
  </si>
  <si>
    <t>งาน</t>
  </si>
  <si>
    <t>หมวด</t>
  </si>
  <si>
    <t>ประเภท</t>
  </si>
  <si>
    <t>รายรับจริงสูงกว่ารายจ่ายจริง</t>
  </si>
  <si>
    <t>หัก 25 % ของรายรับจริงสูงกว่ารายจ่ายจริง</t>
  </si>
  <si>
    <t xml:space="preserve">             (เงินทุนสำรองเงินสะสม)</t>
  </si>
  <si>
    <t>บวก รับจริงสูงกว่ารายจ่ายจริงหลังหักเงินทุนสำรองเงินสะสม</t>
  </si>
  <si>
    <t>หัก จ่ายขาดเงินสะสม</t>
  </si>
  <si>
    <t>เงินสะสมที่สามารถนำไปใช้ได้</t>
  </si>
  <si>
    <t>จำนวนเงินที่ได้รับอนุมัติ</t>
  </si>
  <si>
    <t>ก่อหนี้ผูกพัน</t>
  </si>
  <si>
    <t>เบิกจ่ายแล้ว</t>
  </si>
  <si>
    <t xml:space="preserve">คงเหลือ </t>
  </si>
  <si>
    <t>ยังไม่ได้ก่อหนี้</t>
  </si>
  <si>
    <t>เงินอุดหนุนทั่วไป</t>
  </si>
  <si>
    <t>รวมหนี้สินหมุนเวียน</t>
  </si>
  <si>
    <t xml:space="preserve">       รายจ่ายค้างจ่าย</t>
  </si>
  <si>
    <t>ค่าที่ดินและสิ่งก่อสร้าง</t>
  </si>
  <si>
    <t>ค่าก่อสร้างสิ่งสาธารณูปโภค</t>
  </si>
  <si>
    <t>เงินอุดหนุนเฉพาะกิจ</t>
  </si>
  <si>
    <t>ทรัพย์สินตามงบทรัพย์สิน</t>
  </si>
  <si>
    <t>เงินฝาก ก.ส.ท.   หรือ  เงินฝาก ก.ส.อ.</t>
  </si>
  <si>
    <t>ลูกหนี้รายได้อื่น ๆ</t>
  </si>
  <si>
    <t xml:space="preserve"> -ค่าที่ดินและสิ่งก่อสร้าง</t>
  </si>
  <si>
    <t xml:space="preserve"> -ออมทรัพย์ธนาคาร กรุงไทย. เลขที่  305-0-15936-7</t>
  </si>
  <si>
    <t xml:space="preserve"> -ออมทรัพย์ธนาคาร  ธกส.เลขที่ 221-2-75330-7</t>
  </si>
  <si>
    <t xml:space="preserve"> -ออมทรัพย์ธนาคาร  ธกส. เลขที่  221-2-600008-5</t>
  </si>
  <si>
    <t xml:space="preserve"> -ประจำธนาคาร  ธกส. เลขที่  221-2-53567-6</t>
  </si>
  <si>
    <t xml:space="preserve"> -ประจำธนาคาร  ธกส.  เลขที่  221-2-56634-6</t>
  </si>
  <si>
    <t xml:space="preserve"> -ประจำธนาคาร  ออมสิน.  เลขที่  3-455002336</t>
  </si>
  <si>
    <t>เบี้ยยังชีพผู้สูงอายุ</t>
  </si>
  <si>
    <t>เบี้ยยังชีพผู้พิการ</t>
  </si>
  <si>
    <t>ภาษีหัก  ณ  ที่จ่าย</t>
  </si>
  <si>
    <t>เงินค้ำประกันสัญญา</t>
  </si>
  <si>
    <t>เงินขอส่งคืนเบี้ยยังชีพผู้สูงอายุปี 55</t>
  </si>
  <si>
    <t>เงินขอส่งคืนเบี้ยยังชีพผู้สูงอายุปี 56</t>
  </si>
  <si>
    <t>เงินขอส่งคืนเบี้ยยังชีพผู้สูงอายุปี 57</t>
  </si>
  <si>
    <t>เงินรอคืนจังหวัด-ผู้สูงอายุ59</t>
  </si>
  <si>
    <t>เงินรอคืนจังหวัด-ค่าตอบแทนครู59</t>
  </si>
  <si>
    <t>เงินงบประมาณ</t>
  </si>
  <si>
    <t>แผนงานบริหารทั่วไป</t>
  </si>
  <si>
    <t>งานบริหารทั่วไป</t>
  </si>
  <si>
    <t>ค่าตอบแทน</t>
  </si>
  <si>
    <t>ค่าตอบทนผู้ปฎิบัติราชการอันเป็นประโยชยน์แก่องค์กรปกครองส่วนท้องถิ่น</t>
  </si>
  <si>
    <t>ค่าใช้สอย</t>
  </si>
  <si>
    <t>ค่าวัสดุ</t>
  </si>
  <si>
    <t>แผนงานการศึกษา</t>
  </si>
  <si>
    <t>งานบริการทั่งไปเกี่ยวกับการศึกษา</t>
  </si>
  <si>
    <t>งานก่อสร้างโครงสร้างพื้นฐาน</t>
  </si>
  <si>
    <t>แผนงานอุตสาหกรรมและการโยธา</t>
  </si>
  <si>
    <t>องค์การบริหารส่วนตำบลหนองไทร อำเภอด่านขุนทด จังหวัดนครราชสีมา</t>
  </si>
  <si>
    <t>องค์การบริหารส่วนตำบลหนองหนองไทร อำเภอด่านขุนทด จังหวัดนครราชสีมา</t>
  </si>
  <si>
    <t>องค์การบริหารส่วนตำบลหนองไทร อำเภอเด่านขุนทด จังหวัดนครราชสีมา</t>
  </si>
  <si>
    <t>โครงการก่อสร้างถนนหินคลุก ม.3</t>
  </si>
  <si>
    <t>โครงการก่อสร้างถนนหินคลุก ม.11</t>
  </si>
  <si>
    <t xml:space="preserve">      </t>
  </si>
  <si>
    <t xml:space="preserve">       รับเพิ่มระหว่างปี</t>
  </si>
  <si>
    <t>เงินทุนโครงการเศรษฐกิจชุมชน</t>
  </si>
  <si>
    <t>เงินเดือน</t>
  </si>
  <si>
    <t>เงินเดือนฝ่ายประจำ</t>
  </si>
  <si>
    <t xml:space="preserve">     ลดระหว่างปี</t>
  </si>
  <si>
    <t>โครงการซ่อมแซมถนนหินคลุกสายสามแยกเสี่ยมล้อ</t>
  </si>
  <si>
    <t>โครงการซ่อมแซมถนนหินคลุกสายริมชลประทานและสายวัด ม.2</t>
  </si>
  <si>
    <t>โครงการซ่อมแซมถนนหินคลุกสายโรงเรียนบ้านหนองแดง ม.3</t>
  </si>
  <si>
    <t>โครงการก่อสร้างถนนหินคลุกสายนาใหม่ ม.4</t>
  </si>
  <si>
    <t>โครงการก่อสร้างถนนหินคลุกสายหนองสะแก-หนองประดู่ ม.5</t>
  </si>
  <si>
    <t>โครงการก่อสร้างถนนหินคลุกสานหนองกระทิง ม.6</t>
  </si>
  <si>
    <t>โครงการขุดลดกครองลำมะหลอด ม.7</t>
  </si>
  <si>
    <t>โครงการก่อสร้างระบบประปาแบบถังแชมเปญพร้อมถังกรอง ม.8</t>
  </si>
  <si>
    <t>โครงการก่อสร้างรางระบายน้ำ คสล.สายภายในหมู่บ้าน ม.9</t>
  </si>
  <si>
    <t>โครงการซ่อมแซมถนนหินคลุกสายสามแยกบ้านใหม่-บ้านบุฝ่าว ม.10</t>
  </si>
  <si>
    <t>โครงการซ่อมแซมถนนหินคลุกสายหลังโรงเรียนบ้านโคกสามัคคี ม.11</t>
  </si>
  <si>
    <t>โครงการก่อสร้างคอนกรีตเสริมเหล็ก ม.1</t>
  </si>
  <si>
    <t>โครงการก่อสร้างคอนกรีตเสริมเหล็ก ม.2</t>
  </si>
  <si>
    <t>โครงการก่อสร้างถนนหินคลุก หมู่ 4</t>
  </si>
  <si>
    <t>โครงการก่อสร้างถนนคอนกรีตเสริมเหล็ก หมู่ 4</t>
  </si>
  <si>
    <t>โครงการก่อสร้างถนนคอนกรีตเสริมเหล็ก หมู่ 5</t>
  </si>
  <si>
    <t>โครงการขุดลอกร่องระบายน้ำ ม.5</t>
  </si>
  <si>
    <t>โครงการก่อสร้างถนนหินคลุกสายหนองกระทิง ม.6</t>
  </si>
  <si>
    <t>โครงการก่อสร้างท่อระบายน้ำ ม.6</t>
  </si>
  <si>
    <t>โครงการก่อสร้างถนนคอนกรีตเสริมเหล็ก ม.7</t>
  </si>
  <si>
    <t>โครงการก่อสร้างถนนคอนกรีตเสริมเหล็ก สายบ้านหัวนา-ดอนแต้ว</t>
  </si>
  <si>
    <t>โครงการขุดลอกร่องระบายน้ำและวางท่อระบายน้อ ม.8 บ้านหัวนา</t>
  </si>
  <si>
    <t>โครงการก่อสร้างถนนหินคลุก สายหนองตะไก้ ม.9</t>
  </si>
  <si>
    <t>โครงการขุดลอกร่องระบายน้ำและว่างท่อระบายน้ำ ม.4</t>
  </si>
  <si>
    <t>โครงการวางท่อ คศล.เข้าสระน้ำหนองแดง หมู่ 10</t>
  </si>
  <si>
    <t>โครงการวางท่อ คศล.เข้าสระบึงโบราณ ม.11</t>
  </si>
  <si>
    <t>โครงการวางท่อระบายน้ำ ม.4</t>
  </si>
  <si>
    <t>ค่าธรรมเนียม ค่าปรับ</t>
  </si>
  <si>
    <t>ค่าปรับผิดสัญญา</t>
  </si>
  <si>
    <t>เงินเดือน(ฝ่ายประจำ)</t>
  </si>
  <si>
    <t>เงินเดือนพนักงาน</t>
  </si>
  <si>
    <t>ค่าตอบแทนพนักงานจ้าง</t>
  </si>
  <si>
    <t>งานระดับก่อนวันเรียนและประถมศึกษา</t>
  </si>
  <si>
    <t>ค่าอาหารเสริม (นม)</t>
  </si>
  <si>
    <t>โครงการซ่อมสร้างผิวทางแคพซีล สายหน้าอนามัยบ้านดอนปาโอบ-บ้านหนองไทร</t>
  </si>
  <si>
    <t>โครงการขุดลอกร่องระบายน้ำและว่างท่อระบายน้ำ ม.9</t>
  </si>
  <si>
    <t>ณ วันที่ 30 กันยายน 2561</t>
  </si>
  <si>
    <t>ปี 2560</t>
  </si>
  <si>
    <t>ปี 2561</t>
  </si>
  <si>
    <t>สำหรับปี สิ้นสุด วันที่ 30 กันยายน 2561</t>
  </si>
  <si>
    <t>สำหรับปี สิ้นสุด วันที่ 30 กันยายน 2560</t>
  </si>
  <si>
    <t xml:space="preserve">ทรัพย์สินที่เกิดจากเงินกู้ที่ชำระหนี้แล้ว  </t>
  </si>
  <si>
    <t xml:space="preserve"> (ผลต่างระหว่างทรัพย์สินเกิดจากเงินกู้และเจ้าหนี้เงินกู้)</t>
  </si>
  <si>
    <t>สำหรับปี สิ้นสุด วันที่ 30  กันยายน 2561</t>
  </si>
  <si>
    <t>รายจ่ายเพื่อให้ได้มาซึ่งบริการ</t>
  </si>
  <si>
    <t>ค่าวัสดุสำนักกงาน</t>
  </si>
  <si>
    <t>ค่าวัสดุคอมพิวเตอร์</t>
  </si>
  <si>
    <t>งานบริหารงานคลัง</t>
  </si>
  <si>
    <t>แผนงานเคหะและชุมชน</t>
  </si>
  <si>
    <t>งานบริหารทั่วไปเกี่ยวกัยเคหะ</t>
  </si>
  <si>
    <t>อาคารต่างๆ</t>
  </si>
  <si>
    <t>โครงการปรับปรุงศูนย์พัฒนาเด็กเล็กบ้านไทรงาม</t>
  </si>
  <si>
    <t>โครงการปรับปรุงศูนย์พัฒนาเด็กเล็กบ้านหนองแดง</t>
  </si>
  <si>
    <t>โครงการก่อสร้างถนนคอนกรีตเสริมเหล็ก หมู่ 2 บ้านหนองกระโดน</t>
  </si>
  <si>
    <t>โครงการก่อสร้างถนนคอนกรีตเสริมเหล็ก หมู่ 6 บ้านดอนป่าโอป</t>
  </si>
  <si>
    <t>โครงการก่อสร้างถนนลาดยาง Cap seal หมู่ 5 บ้านหนองสะแก</t>
  </si>
  <si>
    <t>แผนงานงบกลาง</t>
  </si>
  <si>
    <t>งานงบกลาง</t>
  </si>
  <si>
    <t>งบกลาง</t>
  </si>
  <si>
    <t>สำรองจ่าย</t>
  </si>
  <si>
    <t>โครงการวางท่อระบายน้ำ</t>
  </si>
  <si>
    <t>โครงการก่อสร้างถนนคอนกรีตเสริมเหล็ก ซอยข้างวัด หมู่ 2  บ้านหนองกระโดน</t>
  </si>
  <si>
    <t xml:space="preserve">โครงการก่อสร้างถนนหินคลุก สายหลังโรงเรียน  หมู่ 3 บ้านหนองแดง  </t>
  </si>
  <si>
    <t xml:space="preserve">โครงการซ่อมสร้างผิวจราจร Cape Seal  หมู่ 6 บ้านดอนป่าโอบ   </t>
  </si>
  <si>
    <t xml:space="preserve">โครงการก่อสร้างถนนคอนกรีตเสริมเหล็ก จากสามแยกวัดถึงคลองลำมะหลอด หมู่ 7 บ้านดอนแต้ว   </t>
  </si>
  <si>
    <t xml:space="preserve"> โครงการก่อสร้างถนนคอนกรีตเสริมเหล็ก(เส้นชายแดน) หมู่ 1 บ้านโคกสามัคคี  </t>
  </si>
  <si>
    <t xml:space="preserve">โครงการก่อสร้างถนนคอนกรีตเสริมเหล็ก สายกลางบ้านหนองสะแก(เชื่อมต่อเส้นเดิม)  หมู่ 5 บ้านหนองสะแก  </t>
  </si>
  <si>
    <t xml:space="preserve">โครงการก่อสร้างถนนคอนกรีตเสริมเหล็ก สายบ้านยายพริก หมู่ 8 บ้านหัวนา  </t>
  </si>
  <si>
    <t xml:space="preserve">โครงการก่อสร้างถนนคอนกรีตเสริมเหล็ก ซอย 1 หมู่ 10 บ้านใหม่ประชาสรรค์  </t>
  </si>
  <si>
    <r>
      <t xml:space="preserve">โครงการก่อสร้างถนนคอนกรีตเสริมเหล็ก ซอยบ้านนางประกอบ  เกลื่อนกลางดอน </t>
    </r>
    <r>
      <rPr>
        <sz val="14"/>
        <color rgb="FFFF0000"/>
        <rFont val="TH Sarabun New"/>
        <family val="2"/>
      </rPr>
      <t xml:space="preserve"> </t>
    </r>
    <r>
      <rPr>
        <sz val="14"/>
        <color theme="1"/>
        <rFont val="TH Sarabun New"/>
        <family val="2"/>
      </rPr>
      <t>หมู่ 11 บ้านโคกสามัคีใหม่</t>
    </r>
  </si>
  <si>
    <r>
      <t xml:space="preserve">โครงการก่อสร้างถนนคอนกรีตเสริมเหล็ก ซอยหลังโรงเรียน  </t>
    </r>
    <r>
      <rPr>
        <sz val="14"/>
        <color rgb="FFFF0000"/>
        <rFont val="TH Sarabun New"/>
        <family val="2"/>
      </rPr>
      <t xml:space="preserve"> </t>
    </r>
    <r>
      <rPr>
        <sz val="14"/>
        <color theme="1"/>
        <rFont val="TH Sarabun New"/>
        <family val="2"/>
      </rPr>
      <t>หมู่ 11 บ้านโคกสามัคีใหม่</t>
    </r>
  </si>
  <si>
    <t>โครงการรางระบายน้ำคอนกรีตเสริมเหล็ก หมู่ 1 บ้านโคกสามัคคี</t>
  </si>
  <si>
    <t>โครงการรางระบายน้ำคอนกรีตเสริมเหล็ก หมู่ 2 บ้านหนองกระโดน</t>
  </si>
  <si>
    <t>โครงการก่อสร้างถนนหินคลุก สายหนองแดง เชื่อมต่อโนนเต็ง หมู่ 3 บ้านหนองแดง</t>
  </si>
  <si>
    <t>โครงการก่อสร้างถนนหินคลุก สายบ้านน้อย-บ้านใหม่ปราสรรค์ หมู่ 4 บ้านหนองไทร</t>
  </si>
  <si>
    <t>โครงการก่อสร้างถนนคอนกรีตเสริมเหล็ก สายวัดหนองสะแก หมู่ 5 บ้านหนองสะแก</t>
  </si>
  <si>
    <t>โครงการก่อสร้างถนนหินคลุกสายหนอวงกระทิง-ถนนลาดยาง หมู่ 6 บ้านดอนป่าโอป</t>
  </si>
  <si>
    <t>โครงการก่อสร้างถนนคอนกรีตเสริมเหล็ก หมู่ 7 สายสามแยกวัดดอนแต้ว-บ้านนางไปล่ บ้านดอนแต้ว</t>
  </si>
  <si>
    <t>โครงการวางท่อระบายน้ำห้วยลำมะหลอด หมู่ 7 บ้านดอนแต้ว</t>
  </si>
  <si>
    <t>โครงการก่อสร้างถนนคอนกรีตเสริมเหล็กหมู่ 8 บ้านหัวนา</t>
  </si>
  <si>
    <t>โครงการวางท่อระบายน้ำเข้าห้วยลำมะหลอดหมู่ 8 บ้านหัวนา</t>
  </si>
  <si>
    <t>โครงการก่อสร้างถนนดินสายหนองตะไก้ เชื่อมถนนสายบ้านดอนแต้ว หมู่ 9 บ้านไทรงาม</t>
  </si>
  <si>
    <t>โครงการวางท้อระบายน้ำพร้อมบ่อพักน้ำ หมู่ 9 บ้านไทรงาม</t>
  </si>
  <si>
    <t>โครงการก่อสร้างถนนหินคลุกบ้านใหม่ประชาสรรค์-สายบุฝ่าว-หมู่ 10บ้านใหม่ประชาสรรค์</t>
  </si>
  <si>
    <t>โครงการก่อสร้างถนนหินคลุกสายบ้านโคกสามัคคี ประดู่งาม หมู่ 11 บ้านโคกสามัคคี</t>
  </si>
  <si>
    <t xml:space="preserve">ทั้งนี้ในปีงบประมาณ 2561 ได้รับอนุมัติให้จ่ายเงินสะสมที่อยู่ระหว่างดำเนินการ จำนวน </t>
  </si>
  <si>
    <t>เงินสะสม 30 กันยายน 2561</t>
  </si>
  <si>
    <t xml:space="preserve">เงินสะสม 30  กันยายน 2561 ประกอบด้วย </t>
  </si>
  <si>
    <t>เงินสะสม 1 ตุลาคม 2560</t>
  </si>
  <si>
    <t xml:space="preserve">                (นางสาวศุภาพิช์ เพียมะลัง)                     (นายอนุรัตน์ สุทธิประภา)                          (นายเขียว กอนสันเทียะ)</t>
  </si>
  <si>
    <t xml:space="preserve">             (ลงชื่อ)............................................        (ลงชื่อ)............................................             (ลงชื่อ)............................................</t>
  </si>
  <si>
    <t xml:space="preserve"> </t>
  </si>
  <si>
    <t>หมายเหตุ 5 ลูกหนี้เงินทุนโครงการเศรษฐกิจชุมชน</t>
  </si>
  <si>
    <t>ชื่อ-สกุล ผู้ยืม</t>
  </si>
  <si>
    <t>นายแปว  เขียนสันเทียะ</t>
  </si>
  <si>
    <t>โครงการที่ยืม</t>
  </si>
  <si>
    <t>โครงการส่งเสริมเพื่อผลผลิตทางการเกษตร</t>
  </si>
  <si>
    <t>นางเถาวัลย์  ชอบใจ</t>
  </si>
  <si>
    <t>โครงการเศรษฐกิจชุมชน ม.2</t>
  </si>
  <si>
    <t>นายลียว  สุระทศ</t>
  </si>
  <si>
    <t>โครงการผสมผสานการเกษตร</t>
  </si>
  <si>
    <t>นางแน่งน้อย  ฤทธิ์ตะคุ</t>
  </si>
  <si>
    <t>โครงการเศรษฐกิจชุมชนบ้านไทรงาม</t>
  </si>
  <si>
    <t>นายสนิท  ผองสูงเนิน</t>
  </si>
  <si>
    <t xml:space="preserve">โครงการกลุ่มเศรษฐกิจชุมชนบ้านหนองสะแก หมู่ </t>
  </si>
  <si>
    <t>นางสมควร  วิสันเทียะ</t>
  </si>
  <si>
    <t>โครงการส่งเสริมอาชีพเพื่อการเกษตร</t>
  </si>
  <si>
    <t>นางชัญญา  โสภกุล</t>
  </si>
  <si>
    <t>นางโพธิ์   ฝอดสูงเนิน</t>
  </si>
  <si>
    <t>โครงการส่งเสริมผลผลิตทางการเกษตร</t>
  </si>
  <si>
    <t xml:space="preserve">โครงการเพิ่มพูนผลิตผลบ้านหนองแดง </t>
  </si>
  <si>
    <t>หมายเหตุ 6 ลูกหนี้อื่น ๆ</t>
  </si>
  <si>
    <t>ลูกหนี้เงินรับฝากเงินค้ำประกันสัญญา</t>
  </si>
  <si>
    <t>หมายเหตุ 7 รายจ่ายค้างจ่าย</t>
  </si>
  <si>
    <t>หมายเหตุ 8 เงินรับฝาก</t>
  </si>
  <si>
    <t>หมายเหตุ 9 เงินสะสม</t>
  </si>
  <si>
    <t>และจะเบิกจ่ายในปีงบประมาณต่อไป ตามรายละเอียดแนบท้ายหมายเหตุ 9</t>
  </si>
  <si>
    <t>รายละเอียดแนบท้าย หมายตุ 9  รับเพิ่มระหว่างปี</t>
  </si>
  <si>
    <t>รายละเอียดแนบท้าย หมายเหตุ 9 เงินสะสม</t>
  </si>
  <si>
    <t xml:space="preserve"> หมายเหตุ 10 ทุนสำรองเงินสะสม</t>
  </si>
  <si>
    <t xml:space="preserve">   หัวหน้าสำนักปลัด รษก.ผู้อำนวยการกองคลัง          ปลัดองค์การบริหารส่วนตำบล          นายกองค์การบริหารส่วนตำบลหนองไทร</t>
  </si>
  <si>
    <t>องค์การบริหารส่วนตำบลหนองไทร</t>
  </si>
  <si>
    <t>สำหรับปี สิ้นสุดวันที่ 30  กันยายน  2561</t>
  </si>
  <si>
    <t>ข้อมูลทั่วไป</t>
  </si>
  <si>
    <t>องค์การบริหารส่วนตำบลหนองไทร ตั้งอยู่หมู่ที่ 9 ตำบลหนองไทร อำเภอด่านขุนทด จังหวัดนครราชสีมา</t>
  </si>
  <si>
    <t>หมายเหตุ 1 สรุปนโยบายการบัญชีที่สำคัญ</t>
  </si>
  <si>
    <t>1.1 หลักเกณฑ์ในการจัดทำงบแสดงฐานะการเงิน</t>
  </si>
  <si>
    <t>การบันทึกบัญชีเพื่อจัดทำงบแสดงฐานะการเงินเป็นไปตามเกณฑ์เงินสดและเกณฑ์คงค้างตามประกาศกระทรวง</t>
  </si>
  <si>
    <t>มหาดไทยเรื่อง หลัดเกณฑ์และวิธีปฏิบัติการบันทึกบัญชี การจัดทำทะเบียนและรายงานการเงินขององค์กรปกครองส่วนท้องถิ่น</t>
  </si>
  <si>
    <t>1.2 รายการเปิดเผยอื่นใด (ถ้ามี)</t>
  </si>
  <si>
    <t>การประชาสัมพันธ์งบการเงินจะดำเนินการเผยแพร่ผ่านเว็บไซต์ขององค์การบริหารส่วนตำบลหนองไทร และ</t>
  </si>
  <si>
    <t>ประชาสัมพันธ์ ผ่านศูนย์กระจายข่าวของหมู่บ้านรวม 11 หมู๋</t>
  </si>
  <si>
    <t>ห่างจากตัวที่ว่าการอำเภอด่านขุนทด ประมาณ 25 กิโลเมตร มีพื้นที่ประมาณ 65.18 ตารางกิโลเมตร หรือประมาณ 27,772 ไร่</t>
  </si>
  <si>
    <t>ลงวันที่ 20 มีนาคม พ.ศ.2558 และที่แก้ไขเพิ่มเติม (ฉบับที่ 2)ลงวันที่ 21 มีนาคม 2561 และหนังสือสั่งการที่เกี่ยวข้อง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</si>
</sst>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87" formatCode="_(* #,##0.00_);_(* \(#,##0.00\);_(* &quot;-&quot;??_);_(@_)"/>
    <numFmt numFmtId="188" formatCode="[$-1041E]#,##0.00;\-#,##0.00"/>
  </numFmts>
  <fonts count="18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  <scheme val="minor"/>
    </font>
    <font>
      <sz val="14"/>
      <color theme="1"/>
      <name val="TH Sarabun New"/>
      <family val="2"/>
    </font>
    <font>
      <b/>
      <sz val="14"/>
      <color theme="1"/>
      <name val="TH Sarabun New"/>
      <family val="2"/>
    </font>
    <font>
      <sz val="16"/>
      <name val="TH Sarabun New"/>
      <family val="2"/>
    </font>
    <font>
      <sz val="14"/>
      <name val="TH Sarabun New"/>
      <family val="2"/>
    </font>
    <font>
      <b/>
      <sz val="14"/>
      <name val="TH Sarabun New"/>
      <family val="2"/>
    </font>
    <font>
      <sz val="13"/>
      <color theme="1"/>
      <name val="TH Sarabun New"/>
      <family val="2"/>
    </font>
    <font>
      <sz val="13"/>
      <name val="TH Sarabun New"/>
      <family val="2"/>
    </font>
    <font>
      <sz val="10"/>
      <color theme="1"/>
      <name val="TH Sarabun New"/>
      <family val="2"/>
    </font>
    <font>
      <sz val="14"/>
      <color rgb="FF000000"/>
      <name val="TH Sarabun New"/>
      <family val="2"/>
    </font>
    <font>
      <sz val="16"/>
      <name val="TH SarabunPSK"/>
      <family val="2"/>
    </font>
    <font>
      <sz val="11"/>
      <color theme="1"/>
      <name val="TH Sarabun New"/>
      <family val="2"/>
    </font>
    <font>
      <b/>
      <sz val="14"/>
      <color theme="1"/>
      <name val="TH SarabunPSK"/>
      <family val="2"/>
    </font>
    <font>
      <b/>
      <sz val="16"/>
      <color theme="1"/>
      <name val="TH Sarabun New"/>
      <family val="2"/>
    </font>
    <font>
      <sz val="14"/>
      <color rgb="FFFF0000"/>
      <name val="TH Sarabun New"/>
      <family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4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187" fontId="1" fillId="0" borderId="0" applyFont="0" applyFill="0" applyBorder="0" applyAlignment="0" applyProtection="0"/>
  </cellStyleXfs>
  <cellXfs count="209">
    <xf numFmtId="0" fontId="0" fillId="0" borderId="0" xfId="0"/>
    <xf numFmtId="0" fontId="2" fillId="0" borderId="0" xfId="0" applyFont="1"/>
    <xf numFmtId="0" fontId="3" fillId="0" borderId="0" xfId="0" applyFont="1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/>
    <xf numFmtId="4" fontId="5" fillId="0" borderId="0" xfId="0" applyNumberFormat="1" applyFont="1" applyAlignment="1"/>
    <xf numFmtId="49" fontId="5" fillId="0" borderId="0" xfId="0" applyNumberFormat="1" applyFont="1" applyAlignment="1">
      <alignment horizontal="left"/>
    </xf>
    <xf numFmtId="0" fontId="5" fillId="0" borderId="0" xfId="0" applyFont="1" applyBorder="1"/>
    <xf numFmtId="0" fontId="5" fillId="0" borderId="0" xfId="0" applyFont="1" applyAlignment="1">
      <alignment horizontal="left"/>
    </xf>
    <xf numFmtId="4" fontId="5" fillId="0" borderId="0" xfId="0" applyNumberFormat="1" applyFont="1" applyAlignment="1">
      <alignment horizontal="right"/>
    </xf>
    <xf numFmtId="0" fontId="5" fillId="0" borderId="0" xfId="0" applyFont="1"/>
    <xf numFmtId="0" fontId="2" fillId="0" borderId="0" xfId="0" applyFont="1" applyAlignment="1">
      <alignment horizontal="right"/>
    </xf>
    <xf numFmtId="0" fontId="2" fillId="0" borderId="0" xfId="0" applyFont="1" applyBorder="1"/>
    <xf numFmtId="0" fontId="3" fillId="0" borderId="0" xfId="0" applyFont="1" applyBorder="1"/>
    <xf numFmtId="0" fontId="2" fillId="0" borderId="0" xfId="0" applyFont="1" applyBorder="1" applyAlignment="1">
      <alignment horizontal="center"/>
    </xf>
    <xf numFmtId="0" fontId="3" fillId="0" borderId="0" xfId="0" applyFont="1" applyAlignment="1"/>
    <xf numFmtId="0" fontId="5" fillId="0" borderId="9" xfId="0" applyFont="1" applyBorder="1"/>
    <xf numFmtId="0" fontId="2" fillId="0" borderId="9" xfId="0" applyFont="1" applyBorder="1"/>
    <xf numFmtId="0" fontId="6" fillId="0" borderId="9" xfId="0" applyFont="1" applyBorder="1"/>
    <xf numFmtId="0" fontId="3" fillId="0" borderId="10" xfId="0" applyFont="1" applyBorder="1" applyAlignment="1">
      <alignment horizontal="center"/>
    </xf>
    <xf numFmtId="0" fontId="2" fillId="0" borderId="7" xfId="0" applyFont="1" applyBorder="1"/>
    <xf numFmtId="0" fontId="2" fillId="0" borderId="0" xfId="0" applyFont="1" applyAlignment="1">
      <alignment horizontal="left"/>
    </xf>
    <xf numFmtId="0" fontId="7" fillId="0" borderId="0" xfId="0" applyFont="1" applyBorder="1" applyAlignment="1"/>
    <xf numFmtId="0" fontId="8" fillId="0" borderId="0" xfId="0" applyFont="1" applyBorder="1" applyAlignment="1"/>
    <xf numFmtId="0" fontId="2" fillId="0" borderId="7" xfId="0" applyFont="1" applyBorder="1" applyAlignment="1">
      <alignment horizontal="center" vertical="center"/>
    </xf>
    <xf numFmtId="0" fontId="2" fillId="0" borderId="5" xfId="0" applyFont="1" applyBorder="1"/>
    <xf numFmtId="0" fontId="2" fillId="0" borderId="12" xfId="0" applyFont="1" applyBorder="1"/>
    <xf numFmtId="0" fontId="2" fillId="0" borderId="4" xfId="0" applyFont="1" applyBorder="1"/>
    <xf numFmtId="0" fontId="8" fillId="0" borderId="0" xfId="0" applyFont="1" applyBorder="1"/>
    <xf numFmtId="0" fontId="3" fillId="0" borderId="0" xfId="0" applyFont="1" applyAlignment="1">
      <alignment vertical="center"/>
    </xf>
    <xf numFmtId="0" fontId="2" fillId="0" borderId="7" xfId="0" applyFont="1" applyBorder="1" applyAlignment="1">
      <alignment horizontal="center" vertical="center" wrapText="1"/>
    </xf>
    <xf numFmtId="187" fontId="2" fillId="0" borderId="0" xfId="1" applyFont="1"/>
    <xf numFmtId="187" fontId="2" fillId="0" borderId="3" xfId="1" applyFont="1" applyBorder="1"/>
    <xf numFmtId="187" fontId="2" fillId="0" borderId="7" xfId="1" applyFont="1" applyBorder="1"/>
    <xf numFmtId="187" fontId="2" fillId="0" borderId="0" xfId="0" applyNumberFormat="1" applyFont="1"/>
    <xf numFmtId="187" fontId="2" fillId="0" borderId="2" xfId="1" applyFont="1" applyBorder="1"/>
    <xf numFmtId="187" fontId="2" fillId="0" borderId="3" xfId="0" applyNumberFormat="1" applyFont="1" applyBorder="1"/>
    <xf numFmtId="187" fontId="2" fillId="0" borderId="1" xfId="1" applyFont="1" applyBorder="1"/>
    <xf numFmtId="187" fontId="2" fillId="0" borderId="8" xfId="1" applyFont="1" applyBorder="1"/>
    <xf numFmtId="187" fontId="2" fillId="0" borderId="9" xfId="1" applyFont="1" applyBorder="1"/>
    <xf numFmtId="187" fontId="2" fillId="0" borderId="11" xfId="1" applyFont="1" applyBorder="1"/>
    <xf numFmtId="0" fontId="2" fillId="0" borderId="0" xfId="0" applyFont="1" applyAlignment="1">
      <alignment vertical="center" wrapText="1"/>
    </xf>
    <xf numFmtId="4" fontId="2" fillId="0" borderId="4" xfId="0" applyNumberFormat="1" applyFont="1" applyBorder="1"/>
    <xf numFmtId="187" fontId="2" fillId="0" borderId="0" xfId="1" applyFont="1" applyBorder="1"/>
    <xf numFmtId="4" fontId="2" fillId="0" borderId="7" xfId="0" applyNumberFormat="1" applyFont="1" applyBorder="1"/>
    <xf numFmtId="0" fontId="2" fillId="0" borderId="0" xfId="0" applyFont="1" applyBorder="1" applyAlignment="1">
      <alignment vertical="center"/>
    </xf>
    <xf numFmtId="0" fontId="2" fillId="0" borderId="0" xfId="0" applyFont="1" applyAlignment="1">
      <alignment vertical="center"/>
    </xf>
    <xf numFmtId="0" fontId="2" fillId="0" borderId="8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left" vertical="center" wrapText="1"/>
    </xf>
    <xf numFmtId="187" fontId="2" fillId="0" borderId="8" xfId="1" applyFont="1" applyBorder="1" applyAlignment="1">
      <alignment horizontal="center" vertical="center" wrapText="1"/>
    </xf>
    <xf numFmtId="0" fontId="2" fillId="0" borderId="9" xfId="0" applyFont="1" applyBorder="1" applyAlignment="1">
      <alignment vertical="center" wrapText="1"/>
    </xf>
    <xf numFmtId="187" fontId="2" fillId="0" borderId="9" xfId="1" applyFont="1" applyBorder="1" applyAlignment="1">
      <alignment vertical="center" wrapText="1"/>
    </xf>
    <xf numFmtId="0" fontId="2" fillId="0" borderId="10" xfId="0" applyFont="1" applyBorder="1" applyAlignment="1">
      <alignment vertical="center" wrapText="1"/>
    </xf>
    <xf numFmtId="187" fontId="2" fillId="2" borderId="0" xfId="0" applyNumberFormat="1" applyFont="1" applyFill="1"/>
    <xf numFmtId="0" fontId="2" fillId="0" borderId="9" xfId="0" applyFont="1" applyBorder="1" applyAlignment="1">
      <alignment horizontal="left" vertical="center"/>
    </xf>
    <xf numFmtId="0" fontId="9" fillId="0" borderId="9" xfId="0" applyFont="1" applyBorder="1"/>
    <xf numFmtId="0" fontId="2" fillId="0" borderId="9" xfId="0" applyFont="1" applyBorder="1" applyAlignment="1">
      <alignment horizontal="left" vertical="center" wrapText="1"/>
    </xf>
    <xf numFmtId="187" fontId="2" fillId="0" borderId="9" xfId="1" applyFont="1" applyBorder="1" applyAlignment="1">
      <alignment horizontal="center" vertical="center" wrapText="1"/>
    </xf>
    <xf numFmtId="0" fontId="10" fillId="0" borderId="9" xfId="0" applyNumberFormat="1" applyFont="1" applyFill="1" applyBorder="1" applyAlignment="1">
      <alignment horizontal="left" vertical="top" wrapText="1" readingOrder="1"/>
    </xf>
    <xf numFmtId="0" fontId="10" fillId="0" borderId="9" xfId="0" applyNumberFormat="1" applyFont="1" applyFill="1" applyBorder="1" applyAlignment="1">
      <alignment vertical="top" wrapText="1" readingOrder="1"/>
    </xf>
    <xf numFmtId="188" fontId="10" fillId="0" borderId="9" xfId="0" applyNumberFormat="1" applyFont="1" applyFill="1" applyBorder="1" applyAlignment="1">
      <alignment vertical="top" wrapText="1" readingOrder="1"/>
    </xf>
    <xf numFmtId="0" fontId="10" fillId="0" borderId="10" xfId="0" applyNumberFormat="1" applyFont="1" applyFill="1" applyBorder="1" applyAlignment="1">
      <alignment horizontal="left" vertical="top" wrapText="1" readingOrder="1"/>
    </xf>
    <xf numFmtId="0" fontId="10" fillId="0" borderId="10" xfId="0" applyNumberFormat="1" applyFont="1" applyFill="1" applyBorder="1" applyAlignment="1">
      <alignment vertical="top" wrapText="1" readingOrder="1"/>
    </xf>
    <xf numFmtId="187" fontId="10" fillId="0" borderId="10" xfId="1" applyFont="1" applyFill="1" applyBorder="1" applyAlignment="1">
      <alignment horizontal="center" vertical="top" wrapText="1" readingOrder="1"/>
    </xf>
    <xf numFmtId="0" fontId="2" fillId="0" borderId="11" xfId="0" applyFont="1" applyBorder="1"/>
    <xf numFmtId="187" fontId="2" fillId="0" borderId="0" xfId="1" applyNumberFormat="1" applyFont="1" applyBorder="1"/>
    <xf numFmtId="187" fontId="2" fillId="0" borderId="2" xfId="1" applyNumberFormat="1" applyFont="1" applyBorder="1"/>
    <xf numFmtId="0" fontId="2" fillId="0" borderId="4" xfId="0" applyFont="1" applyBorder="1" applyAlignment="1">
      <alignment vertical="center" wrapText="1"/>
    </xf>
    <xf numFmtId="0" fontId="11" fillId="0" borderId="0" xfId="0" applyFont="1" applyAlignment="1">
      <alignment vertical="center"/>
    </xf>
    <xf numFmtId="187" fontId="2" fillId="0" borderId="7" xfId="1" applyFont="1" applyBorder="1" applyAlignment="1">
      <alignment horizontal="center" vertical="center"/>
    </xf>
    <xf numFmtId="187" fontId="2" fillId="0" borderId="4" xfId="1" applyFont="1" applyBorder="1" applyAlignment="1">
      <alignment horizontal="center" vertical="center" wrapText="1"/>
    </xf>
    <xf numFmtId="187" fontId="2" fillId="0" borderId="4" xfId="1" applyFont="1" applyBorder="1" applyAlignment="1">
      <alignment horizontal="center" vertical="center"/>
    </xf>
    <xf numFmtId="0" fontId="2" fillId="0" borderId="7" xfId="0" applyFont="1" applyBorder="1" applyAlignment="1">
      <alignment vertical="center" wrapText="1"/>
    </xf>
    <xf numFmtId="187" fontId="2" fillId="0" borderId="7" xfId="1" applyFont="1" applyBorder="1" applyAlignment="1">
      <alignment horizontal="center" vertical="center" wrapText="1"/>
    </xf>
    <xf numFmtId="187" fontId="2" fillId="0" borderId="7" xfId="1" applyFont="1" applyBorder="1" applyAlignment="1">
      <alignment vertical="center" wrapText="1"/>
    </xf>
    <xf numFmtId="187" fontId="3" fillId="0" borderId="7" xfId="0" applyNumberFormat="1" applyFont="1" applyBorder="1"/>
    <xf numFmtId="0" fontId="2" fillId="0" borderId="4" xfId="0" applyFont="1" applyBorder="1" applyAlignment="1">
      <alignment horizontal="left" vertical="center"/>
    </xf>
    <xf numFmtId="187" fontId="2" fillId="0" borderId="7" xfId="1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 wrapText="1"/>
    </xf>
    <xf numFmtId="187" fontId="3" fillId="0" borderId="7" xfId="1" applyFont="1" applyBorder="1"/>
    <xf numFmtId="0" fontId="2" fillId="0" borderId="7" xfId="0" applyFont="1" applyBorder="1" applyAlignment="1">
      <alignment horizontal="center"/>
    </xf>
    <xf numFmtId="0" fontId="12" fillId="0" borderId="0" xfId="0" applyFont="1"/>
    <xf numFmtId="187" fontId="12" fillId="0" borderId="0" xfId="1" applyFont="1"/>
    <xf numFmtId="187" fontId="2" fillId="0" borderId="15" xfId="1" applyFont="1" applyBorder="1"/>
    <xf numFmtId="187" fontId="2" fillId="0" borderId="16" xfId="1" applyFont="1" applyBorder="1"/>
    <xf numFmtId="187" fontId="2" fillId="0" borderId="17" xfId="1" applyFont="1" applyBorder="1"/>
    <xf numFmtId="0" fontId="2" fillId="0" borderId="4" xfId="0" applyFont="1" applyBorder="1" applyAlignment="1">
      <alignment horizontal="left" vertical="center" wrapText="1"/>
    </xf>
    <xf numFmtId="187" fontId="2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center"/>
    </xf>
    <xf numFmtId="187" fontId="2" fillId="0" borderId="4" xfId="1" applyFont="1" applyBorder="1" applyAlignment="1">
      <alignment horizontal="center" vertical="center" wrapText="1"/>
    </xf>
    <xf numFmtId="187" fontId="2" fillId="0" borderId="4" xfId="1" applyFont="1" applyBorder="1" applyAlignment="1">
      <alignment horizontal="center" vertical="center"/>
    </xf>
    <xf numFmtId="0" fontId="2" fillId="0" borderId="13" xfId="0" applyFont="1" applyBorder="1" applyAlignment="1">
      <alignment horizontal="center"/>
    </xf>
    <xf numFmtId="187" fontId="3" fillId="0" borderId="0" xfId="1" applyFont="1" applyAlignment="1">
      <alignment horizontal="center"/>
    </xf>
    <xf numFmtId="0" fontId="2" fillId="0" borderId="15" xfId="0" applyFont="1" applyBorder="1" applyAlignment="1">
      <alignment horizontal="center" vertical="center"/>
    </xf>
    <xf numFmtId="0" fontId="6" fillId="0" borderId="21" xfId="0" applyFont="1" applyBorder="1"/>
    <xf numFmtId="0" fontId="2" fillId="0" borderId="21" xfId="0" applyFont="1" applyBorder="1"/>
    <xf numFmtId="187" fontId="2" fillId="0" borderId="21" xfId="1" applyFont="1" applyBorder="1"/>
    <xf numFmtId="0" fontId="2" fillId="0" borderId="19" xfId="0" applyFont="1" applyBorder="1" applyAlignment="1">
      <alignment horizontal="center" vertical="center"/>
    </xf>
    <xf numFmtId="0" fontId="2" fillId="0" borderId="5" xfId="0" applyFont="1" applyBorder="1" applyAlignment="1">
      <alignment horizontal="center"/>
    </xf>
    <xf numFmtId="0" fontId="2" fillId="0" borderId="16" xfId="0" applyFont="1" applyBorder="1"/>
    <xf numFmtId="187" fontId="2" fillId="0" borderId="10" xfId="1" applyFont="1" applyBorder="1"/>
    <xf numFmtId="187" fontId="2" fillId="0" borderId="0" xfId="0" applyNumberFormat="1" applyFont="1" applyBorder="1"/>
    <xf numFmtId="0" fontId="3" fillId="0" borderId="0" xfId="0" applyFont="1" applyBorder="1" applyAlignment="1">
      <alignment horizontal="left"/>
    </xf>
    <xf numFmtId="0" fontId="13" fillId="0" borderId="0" xfId="0" applyFont="1"/>
    <xf numFmtId="0" fontId="13" fillId="0" borderId="19" xfId="0" applyFont="1" applyBorder="1"/>
    <xf numFmtId="0" fontId="13" fillId="0" borderId="18" xfId="0" applyFont="1" applyBorder="1"/>
    <xf numFmtId="0" fontId="13" fillId="0" borderId="22" xfId="0" applyFont="1" applyBorder="1"/>
    <xf numFmtId="0" fontId="13" fillId="0" borderId="0" xfId="0" applyFont="1" applyBorder="1"/>
    <xf numFmtId="187" fontId="13" fillId="0" borderId="16" xfId="1" applyFont="1" applyBorder="1"/>
    <xf numFmtId="4" fontId="13" fillId="0" borderId="22" xfId="0" applyNumberFormat="1" applyFont="1" applyBorder="1"/>
    <xf numFmtId="0" fontId="13" fillId="0" borderId="16" xfId="0" applyFont="1" applyBorder="1"/>
    <xf numFmtId="187" fontId="13" fillId="0" borderId="20" xfId="1" applyFont="1" applyBorder="1"/>
    <xf numFmtId="4" fontId="13" fillId="0" borderId="0" xfId="0" applyNumberFormat="1" applyFont="1" applyBorder="1"/>
    <xf numFmtId="187" fontId="13" fillId="0" borderId="6" xfId="1" applyFont="1" applyBorder="1"/>
    <xf numFmtId="187" fontId="13" fillId="0" borderId="2" xfId="1" applyFont="1" applyBorder="1"/>
    <xf numFmtId="187" fontId="13" fillId="0" borderId="17" xfId="0" applyNumberFormat="1" applyFont="1" applyBorder="1"/>
    <xf numFmtId="187" fontId="13" fillId="0" borderId="0" xfId="1" applyFont="1" applyBorder="1"/>
    <xf numFmtId="187" fontId="13" fillId="0" borderId="23" xfId="0" applyNumberFormat="1" applyFont="1" applyBorder="1"/>
    <xf numFmtId="0" fontId="13" fillId="0" borderId="20" xfId="0" applyFont="1" applyBorder="1"/>
    <xf numFmtId="0" fontId="13" fillId="0" borderId="6" xfId="0" applyFont="1" applyBorder="1"/>
    <xf numFmtId="187" fontId="13" fillId="0" borderId="0" xfId="0" applyNumberFormat="1" applyFont="1"/>
    <xf numFmtId="187" fontId="13" fillId="0" borderId="0" xfId="1" applyFont="1"/>
    <xf numFmtId="187" fontId="13" fillId="0" borderId="3" xfId="0" applyNumberFormat="1" applyFont="1" applyBorder="1"/>
    <xf numFmtId="187" fontId="13" fillId="0" borderId="3" xfId="1" applyFont="1" applyBorder="1"/>
    <xf numFmtId="187" fontId="13" fillId="0" borderId="19" xfId="1" applyFont="1" applyBorder="1"/>
    <xf numFmtId="187" fontId="13" fillId="0" borderId="18" xfId="1" applyFont="1" applyBorder="1"/>
    <xf numFmtId="187" fontId="13" fillId="0" borderId="15" xfId="1" applyFont="1" applyBorder="1"/>
    <xf numFmtId="187" fontId="13" fillId="0" borderId="22" xfId="1" applyFont="1" applyBorder="1"/>
    <xf numFmtId="187" fontId="13" fillId="0" borderId="17" xfId="1" applyFont="1" applyBorder="1"/>
    <xf numFmtId="187" fontId="13" fillId="0" borderId="23" xfId="1" applyFont="1" applyBorder="1"/>
    <xf numFmtId="187" fontId="13" fillId="0" borderId="0" xfId="0" applyNumberFormat="1" applyFont="1" applyBorder="1"/>
    <xf numFmtId="0" fontId="13" fillId="0" borderId="0" xfId="0" applyFont="1" applyAlignment="1">
      <alignment horizontal="center"/>
    </xf>
    <xf numFmtId="0" fontId="14" fillId="0" borderId="0" xfId="0" applyFont="1"/>
    <xf numFmtId="0" fontId="3" fillId="0" borderId="0" xfId="0" applyFont="1" applyAlignment="1">
      <alignment horizontal="center"/>
    </xf>
    <xf numFmtId="187" fontId="2" fillId="0" borderId="4" xfId="1" applyFont="1" applyBorder="1" applyAlignment="1">
      <alignment horizontal="center" vertical="center"/>
    </xf>
    <xf numFmtId="187" fontId="2" fillId="0" borderId="4" xfId="1" applyFont="1" applyBorder="1" applyAlignment="1">
      <alignment horizontal="center" vertical="center" wrapText="1"/>
    </xf>
    <xf numFmtId="0" fontId="3" fillId="0" borderId="0" xfId="1" applyNumberFormat="1" applyFont="1" applyAlignment="1">
      <alignment horizontal="center"/>
    </xf>
    <xf numFmtId="0" fontId="2" fillId="0" borderId="21" xfId="0" applyFont="1" applyBorder="1" applyAlignment="1">
      <alignment horizontal="left" vertical="center" wrapText="1"/>
    </xf>
    <xf numFmtId="187" fontId="2" fillId="0" borderId="21" xfId="1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/>
    </xf>
    <xf numFmtId="187" fontId="3" fillId="0" borderId="0" xfId="1" applyFont="1" applyBorder="1"/>
    <xf numFmtId="0" fontId="14" fillId="0" borderId="0" xfId="0" applyFont="1" applyBorder="1"/>
    <xf numFmtId="0" fontId="14" fillId="0" borderId="0" xfId="0" applyFont="1" applyBorder="1" applyAlignment="1">
      <alignment horizontal="left"/>
    </xf>
    <xf numFmtId="187" fontId="2" fillId="0" borderId="4" xfId="1" applyFont="1" applyBorder="1" applyAlignment="1">
      <alignment vertical="center" wrapText="1"/>
    </xf>
    <xf numFmtId="187" fontId="2" fillId="0" borderId="7" xfId="1" applyFont="1" applyBorder="1" applyAlignment="1">
      <alignment vertical="center"/>
    </xf>
    <xf numFmtId="0" fontId="2" fillId="0" borderId="7" xfId="0" applyFont="1" applyBorder="1" applyAlignment="1">
      <alignment wrapText="1"/>
    </xf>
    <xf numFmtId="0" fontId="2" fillId="0" borderId="7" xfId="0" applyFont="1" applyBorder="1" applyAlignment="1">
      <alignment vertical="top" wrapText="1"/>
    </xf>
    <xf numFmtId="0" fontId="2" fillId="0" borderId="7" xfId="0" applyFont="1" applyBorder="1" applyAlignment="1">
      <alignment vertical="center"/>
    </xf>
    <xf numFmtId="187" fontId="3" fillId="0" borderId="7" xfId="1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center" wrapText="1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10" xfId="0" applyFont="1" applyBorder="1" applyAlignment="1">
      <alignment horizontal="center" vertical="center" wrapText="1"/>
    </xf>
    <xf numFmtId="187" fontId="2" fillId="0" borderId="10" xfId="1" applyFont="1" applyBorder="1" applyAlignment="1">
      <alignment vertical="center" wrapText="1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 wrapText="1"/>
    </xf>
    <xf numFmtId="0" fontId="10" fillId="0" borderId="0" xfId="0" applyNumberFormat="1" applyFont="1" applyFill="1" applyBorder="1" applyAlignment="1">
      <alignment horizontal="left" vertical="top" wrapText="1" readingOrder="1"/>
    </xf>
    <xf numFmtId="0" fontId="2" fillId="0" borderId="0" xfId="0" applyFont="1" applyBorder="1" applyAlignment="1">
      <alignment vertical="center" wrapText="1"/>
    </xf>
    <xf numFmtId="187" fontId="2" fillId="0" borderId="0" xfId="1" applyFont="1" applyBorder="1" applyAlignment="1">
      <alignment vertical="center" wrapText="1"/>
    </xf>
    <xf numFmtId="4" fontId="13" fillId="0" borderId="0" xfId="0" applyNumberFormat="1" applyFont="1"/>
    <xf numFmtId="0" fontId="16" fillId="0" borderId="0" xfId="0" applyFont="1"/>
    <xf numFmtId="0" fontId="17" fillId="0" borderId="0" xfId="0" applyFont="1"/>
    <xf numFmtId="0" fontId="3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2" fillId="0" borderId="7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187" fontId="2" fillId="0" borderId="2" xfId="0" applyNumberFormat="1" applyFont="1" applyBorder="1" applyAlignment="1">
      <alignment horizontal="center"/>
    </xf>
    <xf numFmtId="187" fontId="2" fillId="0" borderId="19" xfId="1" applyFont="1" applyBorder="1" applyAlignment="1">
      <alignment horizontal="center"/>
    </xf>
    <xf numFmtId="187" fontId="2" fillId="0" borderId="15" xfId="1" applyFont="1" applyBorder="1" applyAlignment="1">
      <alignment horizontal="center"/>
    </xf>
    <xf numFmtId="0" fontId="2" fillId="0" borderId="19" xfId="0" applyFont="1" applyBorder="1" applyAlignment="1">
      <alignment horizontal="left"/>
    </xf>
    <xf numFmtId="0" fontId="2" fillId="0" borderId="18" xfId="0" applyFont="1" applyBorder="1" applyAlignment="1">
      <alignment horizontal="left"/>
    </xf>
    <xf numFmtId="0" fontId="2" fillId="0" borderId="15" xfId="0" applyFont="1" applyBorder="1" applyAlignment="1">
      <alignment horizontal="left"/>
    </xf>
    <xf numFmtId="0" fontId="3" fillId="0" borderId="7" xfId="0" applyFont="1" applyBorder="1" applyAlignment="1">
      <alignment horizontal="center"/>
    </xf>
    <xf numFmtId="0" fontId="2" fillId="0" borderId="2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6" xfId="0" applyFont="1" applyBorder="1" applyAlignment="1">
      <alignment horizontal="left"/>
    </xf>
    <xf numFmtId="187" fontId="2" fillId="0" borderId="0" xfId="1" applyFont="1" applyBorder="1" applyAlignment="1">
      <alignment horizontal="center"/>
    </xf>
    <xf numFmtId="187" fontId="2" fillId="0" borderId="16" xfId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13" fillId="0" borderId="14" xfId="0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0" fontId="13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87" fontId="2" fillId="0" borderId="4" xfId="1" applyFont="1" applyBorder="1" applyAlignment="1">
      <alignment horizontal="center" vertical="center"/>
    </xf>
    <xf numFmtId="187" fontId="2" fillId="0" borderId="12" xfId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187" fontId="2" fillId="0" borderId="4" xfId="1" applyFont="1" applyBorder="1" applyAlignment="1">
      <alignment horizontal="center" vertical="center" wrapText="1"/>
    </xf>
    <xf numFmtId="187" fontId="2" fillId="0" borderId="12" xfId="1" applyFont="1" applyBorder="1" applyAlignment="1">
      <alignment horizontal="center" vertical="center" wrapText="1"/>
    </xf>
  </cellXfs>
  <cellStyles count="2"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49;&#3585;&#3657;&#3652;&#3586;%20&#3611;&#3619;&#3633;&#3610;&#3611;&#3619;&#3640;&#3591;&#3591;&#3610;&#3585;&#3634;&#3619;&#3648;&#3591;&#3636;&#3609;.&#3611;&#3637;61\&#3591;&#3610;&#3611;&#3637;61&#3611;&#3619;&#3633;&#3610;&#3611;&#3619;&#3640;&#3591;\&#3585;&#3619;&#3632;&#3604;&#3634;&#3625;&#3607;&#3635;&#3585;&#3634;&#3619;&#3611;&#3636;&#3604;&#3610;&#3633;&#3597;&#3594;&#3637;%20255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49;&#3585;&#3657;&#3652;&#3586;%20&#3611;&#3619;&#3633;&#3610;&#3611;&#3619;&#3640;&#3591;&#3591;&#3610;&#3585;&#3634;&#3619;&#3648;&#3591;&#3636;&#3609;.&#3611;&#3637;61\&#3591;&#3610;&#3611;&#3637;61&#3611;&#3619;&#3633;&#3610;&#3611;&#3619;&#3640;&#3591;\&#3585;&#3619;&#3632;&#3604;&#3634;&#3625;&#3607;&#3635;&#3585;&#3634;&#3619;&#3611;&#3636;&#3604;&#3610;&#3633;&#3597;&#3594;&#3637;%202561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&#3585;&#3619;&#3632;&#3604;&#3634;&#3625;&#3607;&#3635;&#3585;&#3634;&#3619;&#3611;&#3636;&#3604;&#3610;&#3633;&#3597;&#3594;&#3637;%202561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&#3649;&#3585;&#3657;&#3652;&#3586;%20&#3611;&#3619;&#3633;&#3610;&#3611;&#3619;&#3640;&#3591;&#3591;&#3610;&#3585;&#3634;&#3619;&#3648;&#3591;&#3636;&#3609;.&#3611;&#3637;61\&#3591;&#3610;&#3611;&#3637;61&#3611;&#3619;&#3633;&#3610;&#3611;&#3619;&#3640;&#3591;\&#3585;&#3619;&#3632;&#3604;&#3634;&#3625;&#3607;&#3635;&#3585;&#3634;&#3619;&#3611;&#3636;&#3604;&#3610;&#3633;&#3597;&#3594;&#3637;%20256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หลังปิดบัญชี"/>
      <sheetName val="งบทดลองก่อนปิดบัญชี"/>
      <sheetName val="กระดาษทำการปิดบัญชี"/>
      <sheetName val="รายงานรับ-จ่ายเงินสด"/>
      <sheetName val="หมายเหตุ1"/>
      <sheetName val="หมายเหตุ2"/>
      <sheetName val="หมายเหตุ3"/>
      <sheetName val="หมายเหตุ234"/>
      <sheetName val="หมายเหตุ5"/>
      <sheetName val="ใบผ่านทั่วไปตั้งค้างจ่าย"/>
      <sheetName val="ใบผ่านทั่วไปตั้งรอจ่าย1"/>
      <sheetName val="ใบผ่านทั่วไปตั้งรอจ่าย"/>
      <sheetName val="ใบผ่านทั่วไปรายการปรับปรุง"/>
      <sheetName val="ใบผ่านทั่วไป ตั้งเงินสะสม"/>
      <sheetName val="ใบผ่านทั่วไปรายได้ค้างรับ"/>
      <sheetName val="หมายเหตุ(เพิ่มเติม)"/>
    </sheetNames>
    <sheetDataSet>
      <sheetData sheetId="0" refreshError="1">
        <row r="8">
          <cell r="F8">
            <v>6744249.4499999993</v>
          </cell>
        </row>
        <row r="18">
          <cell r="F18">
            <v>600000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หลังปิดบัญชี"/>
      <sheetName val="งบทดลองหลังปรับกรุง"/>
      <sheetName val="กระดาษทำการปิดบัญชี"/>
      <sheetName val="รายงานรับ-จ่ายเงินสด"/>
      <sheetName val="หมายเหตุ1"/>
      <sheetName val="หมายเหตุ2"/>
      <sheetName val="หมายเหตุ3"/>
      <sheetName val="หมายเหตุ234"/>
      <sheetName val="หมายเหตุ5"/>
      <sheetName val="ใบผ่านทั่วไปตั้งค้างจ่าย"/>
      <sheetName val="ใบผ่านทั่วไปตั้งรอจ่าย1"/>
      <sheetName val="ใบผ่านทั่วไปตั้งรอจ่าย"/>
      <sheetName val="ใบผ่านทั่วไปรายการปรับปรุง"/>
      <sheetName val="ใบผ่านทั่วไป ตั้งเงินสะสม"/>
      <sheetName val="ใบผ่านทั่วไปรายได้ค้างรับ"/>
      <sheetName val="หมายเหตุ(เพิ่มเติม)"/>
    </sheetNames>
    <sheetDataSet>
      <sheetData sheetId="0" refreshError="1"/>
      <sheetData sheetId="1" refreshError="1"/>
      <sheetData sheetId="2" refreshError="1">
        <row r="8">
          <cell r="N8">
            <v>13190360.99</v>
          </cell>
        </row>
        <row r="9">
          <cell r="N9">
            <v>152975.38</v>
          </cell>
        </row>
        <row r="10">
          <cell r="N10">
            <v>1834344.5999999999</v>
          </cell>
        </row>
        <row r="11">
          <cell r="N11">
            <v>323475.59999999998</v>
          </cell>
        </row>
        <row r="12">
          <cell r="N12">
            <v>126610.92</v>
          </cell>
        </row>
        <row r="13">
          <cell r="N13">
            <v>11487354.189999999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หลังปิดบัญชี"/>
      <sheetName val="งบทดลองหลังปรับกรุง"/>
      <sheetName val="กระดาษทำการปิดบัญชี"/>
      <sheetName val="รายงานรับ-จ่ายเงินสด"/>
      <sheetName val="หมายเหตุ1"/>
      <sheetName val="หมายเหตุ2"/>
      <sheetName val="หมายเหตุ3"/>
      <sheetName val="หมายเหตุ234"/>
      <sheetName val="หมายเหตุ5"/>
      <sheetName val="ใบผ่านทั่วไปตั้งค้างจ่าย"/>
      <sheetName val="ใบผ่านทั่วไปตั้งรอจ่าย1"/>
      <sheetName val="ใบผ่านทั่วไปตั้งรอจ่าย"/>
      <sheetName val="ใบผ่านทั่วไปรายการปรับปรุง"/>
      <sheetName val="ใบผ่านทั่วไป ตั้งเงินสะสม"/>
      <sheetName val="ใบผ่านทั่วไปรายได้ค้างรับ"/>
      <sheetName val="หมายเหตุ(เพิ่มเติม)"/>
      <sheetName val="Sheet1"/>
    </sheetNames>
    <sheetDataSet>
      <sheetData sheetId="0"/>
      <sheetData sheetId="1"/>
      <sheetData sheetId="2">
        <row r="22">
          <cell r="H22">
            <v>172363.52000000002</v>
          </cell>
        </row>
        <row r="27">
          <cell r="S27">
            <v>5250266.8199999966</v>
          </cell>
        </row>
        <row r="28">
          <cell r="M28">
            <v>1312566.71</v>
          </cell>
          <cell r="O28">
            <v>13846202.949999999</v>
          </cell>
        </row>
      </sheetData>
      <sheetData sheetId="3"/>
      <sheetData sheetId="4"/>
      <sheetData sheetId="5"/>
      <sheetData sheetId="6"/>
      <sheetData sheetId="7">
        <row r="15">
          <cell r="H15">
            <v>7881.56</v>
          </cell>
        </row>
        <row r="16">
          <cell r="H16">
            <v>369942</v>
          </cell>
        </row>
        <row r="17">
          <cell r="H17">
            <v>920625.96</v>
          </cell>
        </row>
        <row r="18">
          <cell r="H18">
            <v>223700</v>
          </cell>
        </row>
        <row r="19">
          <cell r="H19">
            <v>500710</v>
          </cell>
        </row>
        <row r="20">
          <cell r="H20">
            <v>103000</v>
          </cell>
        </row>
        <row r="21">
          <cell r="H21">
            <v>12700</v>
          </cell>
        </row>
        <row r="22">
          <cell r="H22">
            <v>19570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งบทดลองหลังปิดบัญชี"/>
      <sheetName val="งบทดลองหลังปรับกรุง"/>
      <sheetName val="กระดาษทำการปิดบัญชี"/>
      <sheetName val="รายงานรับ-จ่ายเงินสด"/>
      <sheetName val="หมายเหตุ1"/>
      <sheetName val="หมายเหตุ2"/>
      <sheetName val="หมายเหตุ3"/>
      <sheetName val="หมายเหตุ234"/>
      <sheetName val="หมายเหตุ5"/>
      <sheetName val="ใบผ่านทั่วไปตั้งค้างจ่าย"/>
      <sheetName val="ใบผ่านทั่วไปตั้งรอจ่าย1"/>
      <sheetName val="ใบผ่านทั่วไปตั้งรอจ่าย"/>
      <sheetName val="ใบผ่านทั่วไปรายการปรับปรุง"/>
      <sheetName val="ใบผ่านทั่วไป ตั้งเงินสะสม"/>
      <sheetName val="ใบผ่านทั่วไปรายได้ค้างรับ"/>
      <sheetName val="หมายเหตุ(เพิ่มเติม)"/>
    </sheetNames>
    <sheetDataSet>
      <sheetData sheetId="0" refreshError="1"/>
      <sheetData sheetId="1" refreshError="1"/>
      <sheetData sheetId="2" refreshError="1">
        <row r="8">
          <cell r="N8">
            <v>7961658.9299999997</v>
          </cell>
        </row>
        <row r="27">
          <cell r="O27">
            <v>12533636.24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2"/>
  <sheetViews>
    <sheetView tabSelected="1" view="pageBreakPreview" zoomScale="80" zoomScaleNormal="100" zoomScaleSheetLayoutView="80" workbookViewId="0">
      <selection activeCell="E12" sqref="E12"/>
    </sheetView>
  </sheetViews>
  <sheetFormatPr defaultColWidth="9.09765625" defaultRowHeight="21" x14ac:dyDescent="0.6"/>
  <cols>
    <col min="1" max="1" width="6.3984375" style="1" customWidth="1"/>
    <col min="2" max="2" width="6.8984375" style="1" customWidth="1"/>
    <col min="3" max="3" width="33.09765625" style="1" customWidth="1"/>
    <col min="4" max="4" width="9.09765625" style="3"/>
    <col min="5" max="5" width="13.59765625" style="1" customWidth="1"/>
    <col min="6" max="6" width="3.796875" style="1" customWidth="1"/>
    <col min="7" max="7" width="13.69921875" style="1" customWidth="1"/>
    <col min="8" max="8" width="9.09765625" style="1"/>
    <col min="9" max="9" width="16.09765625" style="1" customWidth="1"/>
    <col min="10" max="16384" width="9.09765625" style="1"/>
  </cols>
  <sheetData>
    <row r="1" spans="1:9" x14ac:dyDescent="0.6">
      <c r="A1" s="170" t="s">
        <v>108</v>
      </c>
      <c r="B1" s="170"/>
      <c r="C1" s="170"/>
      <c r="D1" s="170"/>
      <c r="E1" s="170"/>
      <c r="F1" s="170"/>
      <c r="G1" s="170"/>
    </row>
    <row r="2" spans="1:9" x14ac:dyDescent="0.6">
      <c r="A2" s="170" t="s">
        <v>0</v>
      </c>
      <c r="B2" s="170"/>
      <c r="C2" s="170"/>
      <c r="D2" s="170"/>
      <c r="E2" s="170"/>
      <c r="F2" s="170"/>
      <c r="G2" s="170"/>
    </row>
    <row r="3" spans="1:9" x14ac:dyDescent="0.6">
      <c r="A3" s="170" t="s">
        <v>155</v>
      </c>
      <c r="B3" s="170"/>
      <c r="C3" s="170"/>
      <c r="D3" s="170"/>
      <c r="E3" s="170"/>
      <c r="F3" s="170"/>
      <c r="G3" s="170"/>
    </row>
    <row r="4" spans="1:9" x14ac:dyDescent="0.6">
      <c r="D4" s="4" t="s">
        <v>1</v>
      </c>
      <c r="E4" s="89" t="s">
        <v>157</v>
      </c>
      <c r="G4" s="89" t="s">
        <v>156</v>
      </c>
    </row>
    <row r="5" spans="1:9" ht="21.6" thickBot="1" x14ac:dyDescent="0.65">
      <c r="A5" s="2" t="s">
        <v>78</v>
      </c>
      <c r="D5" s="4">
        <v>2</v>
      </c>
      <c r="E5" s="38">
        <f>'หมายเหตุ 2'!B26</f>
        <v>11157473</v>
      </c>
      <c r="G5" s="38">
        <v>10757313</v>
      </c>
    </row>
    <row r="6" spans="1:9" ht="21.6" thickTop="1" x14ac:dyDescent="0.6">
      <c r="A6" s="2" t="s">
        <v>2</v>
      </c>
      <c r="G6" s="32"/>
    </row>
    <row r="7" spans="1:9" x14ac:dyDescent="0.6">
      <c r="B7" s="2" t="s">
        <v>3</v>
      </c>
      <c r="G7" s="32"/>
    </row>
    <row r="8" spans="1:9" x14ac:dyDescent="0.6">
      <c r="C8" s="1" t="s">
        <v>4</v>
      </c>
      <c r="D8" s="3">
        <v>3</v>
      </c>
      <c r="E8" s="32">
        <f>หมายเหตุ3456!H13</f>
        <v>27115121.68</v>
      </c>
      <c r="G8" s="32">
        <v>21829300.120000001</v>
      </c>
    </row>
    <row r="9" spans="1:9" x14ac:dyDescent="0.6">
      <c r="C9" s="1" t="s">
        <v>5</v>
      </c>
      <c r="D9" s="3">
        <v>4</v>
      </c>
      <c r="E9" s="35">
        <f>หมายเหตุ3456!H20</f>
        <v>0</v>
      </c>
      <c r="G9" s="32">
        <v>293200</v>
      </c>
    </row>
    <row r="10" spans="1:9" x14ac:dyDescent="0.6">
      <c r="C10" s="1" t="s">
        <v>7</v>
      </c>
      <c r="D10" s="3">
        <v>5</v>
      </c>
      <c r="E10" s="32">
        <f>[1]งบทดลองหลังปิดบัญชี!$F$18</f>
        <v>600000</v>
      </c>
      <c r="G10" s="32">
        <v>600000</v>
      </c>
    </row>
    <row r="11" spans="1:9" x14ac:dyDescent="0.6">
      <c r="C11" s="1" t="s">
        <v>8</v>
      </c>
      <c r="D11" s="3">
        <v>6</v>
      </c>
      <c r="E11" s="32">
        <v>40744</v>
      </c>
      <c r="G11" s="32">
        <v>0</v>
      </c>
    </row>
    <row r="12" spans="1:9" x14ac:dyDescent="0.6">
      <c r="A12" s="2" t="s">
        <v>10</v>
      </c>
      <c r="C12" s="2"/>
      <c r="E12" s="36">
        <f>SUM(E8:E11)</f>
        <v>27755865.68</v>
      </c>
      <c r="G12" s="36">
        <v>22722500.120000001</v>
      </c>
    </row>
    <row r="13" spans="1:9" ht="21.6" thickBot="1" x14ac:dyDescent="0.65">
      <c r="E13" s="37">
        <f>E12</f>
        <v>27755865.68</v>
      </c>
      <c r="G13" s="33">
        <v>22722500.120000001</v>
      </c>
      <c r="I13" s="54" t="e">
        <f>E13-#REF!</f>
        <v>#REF!</v>
      </c>
    </row>
    <row r="14" spans="1:9" ht="21.6" thickTop="1" x14ac:dyDescent="0.6">
      <c r="A14" s="2"/>
      <c r="D14" s="156"/>
      <c r="E14" s="104"/>
      <c r="G14" s="44"/>
      <c r="I14" s="54"/>
    </row>
    <row r="15" spans="1:9" x14ac:dyDescent="0.6">
      <c r="D15" s="157" t="s">
        <v>1</v>
      </c>
      <c r="E15" s="95" t="s">
        <v>157</v>
      </c>
      <c r="G15" s="157" t="s">
        <v>156</v>
      </c>
    </row>
    <row r="16" spans="1:9" ht="21.6" thickBot="1" x14ac:dyDescent="0.65">
      <c r="A16" s="2" t="s">
        <v>78</v>
      </c>
      <c r="D16" s="157">
        <v>2</v>
      </c>
      <c r="E16" s="38">
        <v>11157473</v>
      </c>
      <c r="G16" s="38">
        <v>10757313</v>
      </c>
      <c r="I16" s="35">
        <f>E16-งบแสดงฐานะทรัพย์สินหนี้สินและเง!E16</f>
        <v>0</v>
      </c>
    </row>
    <row r="17" spans="1:9" ht="21.6" thickTop="1" x14ac:dyDescent="0.6">
      <c r="A17" s="2" t="s">
        <v>13</v>
      </c>
      <c r="D17" s="158"/>
      <c r="E17" s="32"/>
      <c r="G17" s="32"/>
    </row>
    <row r="18" spans="1:9" x14ac:dyDescent="0.6">
      <c r="B18" s="2" t="s">
        <v>14</v>
      </c>
      <c r="D18" s="158"/>
      <c r="E18" s="32"/>
      <c r="G18" s="32"/>
    </row>
    <row r="19" spans="1:9" x14ac:dyDescent="0.6">
      <c r="C19" s="1" t="s">
        <v>15</v>
      </c>
      <c r="D19" s="158">
        <v>7</v>
      </c>
      <c r="E19" s="32">
        <v>2967062.8</v>
      </c>
      <c r="G19" s="32">
        <v>979503.56</v>
      </c>
    </row>
    <row r="20" spans="1:9" x14ac:dyDescent="0.6">
      <c r="C20" s="1" t="s">
        <v>16</v>
      </c>
      <c r="D20" s="158">
        <v>8</v>
      </c>
      <c r="E20" s="32">
        <v>2158129.52</v>
      </c>
      <c r="G20" s="32">
        <v>2268707.54</v>
      </c>
    </row>
    <row r="21" spans="1:9" x14ac:dyDescent="0.6">
      <c r="B21" s="2" t="s">
        <v>73</v>
      </c>
      <c r="D21" s="158"/>
      <c r="E21" s="36">
        <f>SUM(E19:E20)</f>
        <v>5125192.32</v>
      </c>
      <c r="G21" s="36">
        <f>SUM(G19:G20)</f>
        <v>3248211.1</v>
      </c>
    </row>
    <row r="22" spans="1:9" x14ac:dyDescent="0.6">
      <c r="B22" s="1" t="s">
        <v>17</v>
      </c>
      <c r="C22" s="2"/>
      <c r="D22" s="158">
        <v>9</v>
      </c>
      <c r="E22" s="66">
        <f>'หมายเหตุ 9'!H27</f>
        <v>8784470.4099999964</v>
      </c>
      <c r="G22" s="32">
        <v>6940652.7800000003</v>
      </c>
    </row>
    <row r="23" spans="1:9" x14ac:dyDescent="0.6">
      <c r="B23" s="14" t="s">
        <v>18</v>
      </c>
      <c r="C23" s="13"/>
      <c r="D23" s="15"/>
      <c r="E23" s="66">
        <v>13846202.949999999</v>
      </c>
      <c r="G23" s="44">
        <v>12533636.24</v>
      </c>
    </row>
    <row r="24" spans="1:9" x14ac:dyDescent="0.6">
      <c r="A24" s="2"/>
      <c r="B24" s="14" t="s">
        <v>19</v>
      </c>
      <c r="C24" s="13"/>
      <c r="D24" s="15"/>
      <c r="E24" s="67">
        <f>SUM(E22:E23)</f>
        <v>22630673.359999996</v>
      </c>
      <c r="G24" s="67">
        <f>SUM(G22:G23)</f>
        <v>19474289.02</v>
      </c>
    </row>
    <row r="25" spans="1:9" ht="21.6" thickBot="1" x14ac:dyDescent="0.65">
      <c r="A25" s="2" t="s">
        <v>20</v>
      </c>
      <c r="B25" s="14"/>
      <c r="C25" s="13"/>
      <c r="D25" s="15"/>
      <c r="E25" s="38">
        <f>E21+E24</f>
        <v>27755865.679999996</v>
      </c>
      <c r="G25" s="38">
        <f>G21+G24</f>
        <v>22722500.120000001</v>
      </c>
    </row>
    <row r="26" spans="1:9" ht="21.6" thickTop="1" x14ac:dyDescent="0.6">
      <c r="A26" s="2"/>
      <c r="D26" s="158"/>
      <c r="E26" s="104"/>
      <c r="G26" s="44"/>
      <c r="I26" s="54"/>
    </row>
    <row r="27" spans="1:9" x14ac:dyDescent="0.6">
      <c r="A27" s="2" t="s">
        <v>11</v>
      </c>
    </row>
    <row r="28" spans="1:9" x14ac:dyDescent="0.6">
      <c r="C28" s="12" t="s">
        <v>12</v>
      </c>
    </row>
    <row r="30" spans="1:9" ht="24.6" x14ac:dyDescent="0.7">
      <c r="A30" s="6" t="s">
        <v>209</v>
      </c>
      <c r="B30" s="7"/>
      <c r="C30" s="8"/>
      <c r="D30" s="8"/>
      <c r="E30" s="10"/>
      <c r="F30" s="11"/>
      <c r="G30" s="5"/>
    </row>
    <row r="31" spans="1:9" ht="24.6" x14ac:dyDescent="0.7">
      <c r="A31" s="6" t="s">
        <v>208</v>
      </c>
      <c r="B31" s="7"/>
      <c r="C31" s="8"/>
      <c r="D31" s="8"/>
      <c r="E31" s="10"/>
      <c r="F31" s="11"/>
      <c r="G31" s="5"/>
    </row>
    <row r="32" spans="1:9" x14ac:dyDescent="0.6">
      <c r="A32" s="6" t="s">
        <v>239</v>
      </c>
      <c r="B32" s="7"/>
      <c r="C32" s="8"/>
      <c r="D32" s="8"/>
      <c r="E32" s="9"/>
      <c r="F32" s="11"/>
      <c r="G32" s="11"/>
    </row>
  </sheetData>
  <mergeCells count="3">
    <mergeCell ref="A1:G1"/>
    <mergeCell ref="A2:G2"/>
    <mergeCell ref="A3:G3"/>
  </mergeCells>
  <pageMargins left="0.7" right="0.7" top="0.75" bottom="0.75" header="0.3" footer="0.3"/>
  <pageSetup scale="96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8"/>
  <sheetViews>
    <sheetView view="pageBreakPreview" zoomScale="90" zoomScaleNormal="100" zoomScaleSheetLayoutView="90" workbookViewId="0">
      <selection activeCell="A3" sqref="A3:H3"/>
    </sheetView>
  </sheetViews>
  <sheetFormatPr defaultColWidth="9.09765625" defaultRowHeight="21" x14ac:dyDescent="0.6"/>
  <cols>
    <col min="1" max="1" width="12" style="1" customWidth="1"/>
    <col min="2" max="2" width="11.69921875" style="1" customWidth="1"/>
    <col min="3" max="3" width="18.3984375" style="1" customWidth="1"/>
    <col min="4" max="4" width="15.69921875" style="1" customWidth="1"/>
    <col min="5" max="5" width="12" style="1" customWidth="1"/>
    <col min="6" max="6" width="11.19921875" style="1" customWidth="1"/>
    <col min="7" max="7" width="13.19921875" style="1" customWidth="1"/>
    <col min="8" max="8" width="12.3984375" style="1" customWidth="1"/>
    <col min="9" max="16384" width="9.09765625" style="1"/>
  </cols>
  <sheetData>
    <row r="1" spans="1:10" x14ac:dyDescent="0.6">
      <c r="A1" s="202" t="s">
        <v>108</v>
      </c>
      <c r="B1" s="202"/>
      <c r="C1" s="202"/>
      <c r="D1" s="202"/>
      <c r="E1" s="202"/>
      <c r="F1" s="202"/>
      <c r="G1" s="202"/>
      <c r="H1" s="202"/>
      <c r="I1" s="30"/>
      <c r="J1" s="30"/>
    </row>
    <row r="2" spans="1:10" x14ac:dyDescent="0.6">
      <c r="A2" s="202" t="s">
        <v>21</v>
      </c>
      <c r="B2" s="202"/>
      <c r="C2" s="202"/>
      <c r="D2" s="202"/>
      <c r="E2" s="202"/>
      <c r="F2" s="202"/>
      <c r="G2" s="202"/>
      <c r="H2" s="202"/>
      <c r="I2" s="30"/>
      <c r="J2" s="30"/>
    </row>
    <row r="3" spans="1:10" x14ac:dyDescent="0.6">
      <c r="A3" s="202" t="s">
        <v>158</v>
      </c>
      <c r="B3" s="202"/>
      <c r="C3" s="202"/>
      <c r="D3" s="202"/>
      <c r="E3" s="202"/>
      <c r="F3" s="202"/>
      <c r="G3" s="202"/>
      <c r="H3" s="202"/>
      <c r="I3" s="30"/>
      <c r="J3" s="30"/>
    </row>
    <row r="4" spans="1:10" x14ac:dyDescent="0.6">
      <c r="A4" s="2" t="s">
        <v>238</v>
      </c>
    </row>
    <row r="5" spans="1:10" x14ac:dyDescent="0.6">
      <c r="A5" s="2" t="s">
        <v>157</v>
      </c>
    </row>
    <row r="6" spans="1:10" x14ac:dyDescent="0.6">
      <c r="A6" s="25" t="s">
        <v>59</v>
      </c>
      <c r="B6" s="25" t="s">
        <v>60</v>
      </c>
      <c r="C6" s="25" t="s">
        <v>55</v>
      </c>
      <c r="D6" s="31" t="s">
        <v>67</v>
      </c>
      <c r="E6" s="25" t="s">
        <v>68</v>
      </c>
      <c r="F6" s="25" t="s">
        <v>69</v>
      </c>
      <c r="G6" s="25" t="s">
        <v>70</v>
      </c>
      <c r="H6" s="25" t="s">
        <v>71</v>
      </c>
    </row>
    <row r="7" spans="1:10" x14ac:dyDescent="0.6">
      <c r="A7" s="28"/>
      <c r="B7" s="28"/>
      <c r="C7" s="28"/>
      <c r="D7" s="28"/>
      <c r="E7" s="28"/>
      <c r="F7" s="28"/>
      <c r="G7" s="43">
        <f>[3]กระดาษทำการปิดบัญชี!$O$28</f>
        <v>13846202.949999999</v>
      </c>
      <c r="H7" s="28"/>
    </row>
    <row r="8" spans="1:10" x14ac:dyDescent="0.6">
      <c r="A8" s="26"/>
      <c r="B8" s="26"/>
      <c r="C8" s="26"/>
      <c r="D8" s="26"/>
      <c r="E8" s="26"/>
      <c r="F8" s="26"/>
      <c r="G8" s="26"/>
      <c r="H8" s="26"/>
    </row>
    <row r="9" spans="1:10" x14ac:dyDescent="0.6">
      <c r="A9" s="26"/>
      <c r="B9" s="26"/>
      <c r="C9" s="26"/>
      <c r="D9" s="26"/>
      <c r="E9" s="26"/>
      <c r="F9" s="26"/>
      <c r="G9" s="26"/>
      <c r="H9" s="26"/>
    </row>
    <row r="10" spans="1:10" x14ac:dyDescent="0.6">
      <c r="A10" s="26"/>
      <c r="B10" s="26"/>
      <c r="C10" s="26"/>
      <c r="D10" s="26"/>
      <c r="E10" s="26"/>
      <c r="F10" s="26"/>
      <c r="G10" s="26"/>
      <c r="H10" s="26"/>
    </row>
    <row r="11" spans="1:10" x14ac:dyDescent="0.6">
      <c r="A11" s="26"/>
      <c r="B11" s="26"/>
      <c r="C11" s="26"/>
      <c r="D11" s="26"/>
      <c r="E11" s="26"/>
      <c r="F11" s="26"/>
      <c r="G11" s="26"/>
      <c r="H11" s="26"/>
    </row>
    <row r="12" spans="1:10" x14ac:dyDescent="0.6">
      <c r="A12" s="26"/>
      <c r="B12" s="26"/>
      <c r="C12" s="26"/>
      <c r="D12" s="26"/>
      <c r="E12" s="26"/>
      <c r="F12" s="26"/>
      <c r="G12" s="26" t="s">
        <v>210</v>
      </c>
      <c r="H12" s="26"/>
    </row>
    <row r="13" spans="1:10" x14ac:dyDescent="0.6">
      <c r="A13" s="26"/>
      <c r="B13" s="26"/>
      <c r="C13" s="26"/>
      <c r="D13" s="26"/>
      <c r="E13" s="26"/>
      <c r="F13" s="26"/>
      <c r="G13" s="26"/>
      <c r="H13" s="26"/>
    </row>
    <row r="14" spans="1:10" x14ac:dyDescent="0.6">
      <c r="A14" s="26"/>
      <c r="B14" s="26"/>
      <c r="C14" s="26"/>
      <c r="D14" s="26"/>
      <c r="E14" s="26"/>
      <c r="F14" s="26"/>
      <c r="G14" s="26"/>
      <c r="H14" s="26"/>
    </row>
    <row r="15" spans="1:10" x14ac:dyDescent="0.6">
      <c r="A15" s="178" t="s">
        <v>45</v>
      </c>
      <c r="B15" s="179"/>
      <c r="C15" s="180"/>
      <c r="D15" s="21"/>
      <c r="E15" s="21"/>
      <c r="F15" s="21"/>
      <c r="G15" s="45">
        <f>SUM(G7:G14)</f>
        <v>13846202.949999999</v>
      </c>
      <c r="H15" s="21"/>
    </row>
    <row r="18" spans="1:8" x14ac:dyDescent="0.6">
      <c r="A18" s="2" t="s">
        <v>156</v>
      </c>
    </row>
    <row r="19" spans="1:8" x14ac:dyDescent="0.6">
      <c r="A19" s="91" t="s">
        <v>59</v>
      </c>
      <c r="B19" s="91" t="s">
        <v>60</v>
      </c>
      <c r="C19" s="91" t="s">
        <v>55</v>
      </c>
      <c r="D19" s="31" t="s">
        <v>67</v>
      </c>
      <c r="E19" s="91" t="s">
        <v>68</v>
      </c>
      <c r="F19" s="91" t="s">
        <v>69</v>
      </c>
      <c r="G19" s="91" t="s">
        <v>70</v>
      </c>
      <c r="H19" s="91" t="s">
        <v>71</v>
      </c>
    </row>
    <row r="20" spans="1:8" x14ac:dyDescent="0.6">
      <c r="A20" s="28"/>
      <c r="B20" s="28"/>
      <c r="C20" s="28"/>
      <c r="D20" s="28"/>
      <c r="E20" s="28"/>
      <c r="F20" s="28"/>
      <c r="G20" s="43">
        <f>[4]กระดาษทำการปิดบัญชี!$O$27</f>
        <v>12533636.24</v>
      </c>
      <c r="H20" s="28"/>
    </row>
    <row r="21" spans="1:8" x14ac:dyDescent="0.6">
      <c r="A21" s="26"/>
      <c r="B21" s="26"/>
      <c r="C21" s="26"/>
      <c r="D21" s="26"/>
      <c r="E21" s="26"/>
      <c r="F21" s="26"/>
      <c r="G21" s="26"/>
      <c r="H21" s="26"/>
    </row>
    <row r="22" spans="1:8" x14ac:dyDescent="0.6">
      <c r="A22" s="26"/>
      <c r="B22" s="26"/>
      <c r="C22" s="26"/>
      <c r="D22" s="26"/>
      <c r="E22" s="26"/>
      <c r="F22" s="26"/>
      <c r="G22" s="26"/>
      <c r="H22" s="26"/>
    </row>
    <row r="23" spans="1:8" x14ac:dyDescent="0.6">
      <c r="A23" s="26"/>
      <c r="B23" s="26"/>
      <c r="C23" s="26"/>
      <c r="D23" s="26"/>
      <c r="E23" s="26"/>
      <c r="F23" s="26"/>
      <c r="G23" s="26"/>
      <c r="H23" s="26"/>
    </row>
    <row r="24" spans="1:8" x14ac:dyDescent="0.6">
      <c r="A24" s="26"/>
      <c r="B24" s="26"/>
      <c r="C24" s="26"/>
      <c r="D24" s="26"/>
      <c r="E24" s="26"/>
      <c r="F24" s="26"/>
      <c r="G24" s="26"/>
      <c r="H24" s="26"/>
    </row>
    <row r="25" spans="1:8" x14ac:dyDescent="0.6">
      <c r="A25" s="26"/>
      <c r="B25" s="26"/>
      <c r="C25" s="26"/>
      <c r="D25" s="26"/>
      <c r="E25" s="26"/>
      <c r="F25" s="26"/>
      <c r="G25" s="26"/>
      <c r="H25" s="26"/>
    </row>
    <row r="26" spans="1:8" x14ac:dyDescent="0.6">
      <c r="A26" s="26"/>
      <c r="B26" s="26"/>
      <c r="C26" s="26"/>
      <c r="D26" s="26"/>
      <c r="E26" s="26"/>
      <c r="F26" s="26"/>
      <c r="G26" s="26"/>
      <c r="H26" s="26"/>
    </row>
    <row r="27" spans="1:8" x14ac:dyDescent="0.6">
      <c r="A27" s="26"/>
      <c r="B27" s="26"/>
      <c r="C27" s="26"/>
      <c r="D27" s="26"/>
      <c r="E27" s="26"/>
      <c r="F27" s="26"/>
      <c r="G27" s="26"/>
      <c r="H27" s="26"/>
    </row>
    <row r="28" spans="1:8" x14ac:dyDescent="0.6">
      <c r="A28" s="178" t="s">
        <v>45</v>
      </c>
      <c r="B28" s="179"/>
      <c r="C28" s="180"/>
      <c r="D28" s="21"/>
      <c r="E28" s="21"/>
      <c r="F28" s="21"/>
      <c r="G28" s="45">
        <f>SUM(G20:G27)</f>
        <v>12533636.24</v>
      </c>
      <c r="H28" s="21"/>
    </row>
  </sheetData>
  <mergeCells count="5">
    <mergeCell ref="A1:H1"/>
    <mergeCell ref="A2:H2"/>
    <mergeCell ref="A3:H3"/>
    <mergeCell ref="A15:C15"/>
    <mergeCell ref="A28:C28"/>
  </mergeCells>
  <pageMargins left="0.7" right="0.41" top="0.75" bottom="0.75" header="0.3" footer="0.3"/>
  <pageSetup scale="8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6"/>
  <sheetViews>
    <sheetView workbookViewId="0">
      <selection activeCell="A13" sqref="A13"/>
    </sheetView>
  </sheetViews>
  <sheetFormatPr defaultRowHeight="21" x14ac:dyDescent="0.4"/>
  <cols>
    <col min="1" max="4" width="8.796875" style="168"/>
    <col min="5" max="5" width="7.796875" style="168" customWidth="1"/>
    <col min="6" max="16384" width="8.796875" style="168"/>
  </cols>
  <sheetData>
    <row r="1" spans="1:10" x14ac:dyDescent="0.4">
      <c r="A1" s="171" t="s">
        <v>240</v>
      </c>
      <c r="B1" s="171"/>
      <c r="C1" s="171"/>
      <c r="D1" s="171"/>
      <c r="E1" s="171"/>
      <c r="F1" s="171"/>
      <c r="G1" s="171"/>
      <c r="H1" s="171"/>
      <c r="I1" s="171"/>
      <c r="J1" s="171"/>
    </row>
    <row r="2" spans="1:10" x14ac:dyDescent="0.4">
      <c r="A2" s="171" t="s">
        <v>21</v>
      </c>
      <c r="B2" s="171"/>
      <c r="C2" s="171"/>
      <c r="D2" s="171"/>
      <c r="E2" s="171"/>
      <c r="F2" s="171"/>
      <c r="G2" s="171"/>
      <c r="H2" s="171"/>
      <c r="I2" s="171"/>
      <c r="J2" s="171"/>
    </row>
    <row r="3" spans="1:10" x14ac:dyDescent="0.4">
      <c r="A3" s="171" t="s">
        <v>241</v>
      </c>
      <c r="B3" s="171"/>
      <c r="C3" s="171"/>
      <c r="D3" s="171"/>
      <c r="E3" s="171"/>
      <c r="F3" s="171"/>
      <c r="G3" s="171"/>
      <c r="H3" s="171"/>
      <c r="I3" s="171"/>
      <c r="J3" s="171"/>
    </row>
    <row r="5" spans="1:10" x14ac:dyDescent="0.4">
      <c r="A5" s="169" t="s">
        <v>242</v>
      </c>
    </row>
    <row r="6" spans="1:10" x14ac:dyDescent="0.4">
      <c r="B6" s="168" t="s">
        <v>243</v>
      </c>
    </row>
    <row r="7" spans="1:10" x14ac:dyDescent="0.4">
      <c r="A7" s="168" t="s">
        <v>251</v>
      </c>
    </row>
    <row r="9" spans="1:10" x14ac:dyDescent="0.4">
      <c r="A9" s="169" t="s">
        <v>244</v>
      </c>
      <c r="B9" s="169"/>
      <c r="C9" s="169"/>
      <c r="D9" s="169"/>
    </row>
    <row r="10" spans="1:10" x14ac:dyDescent="0.4">
      <c r="A10" s="168" t="s">
        <v>245</v>
      </c>
    </row>
    <row r="11" spans="1:10" x14ac:dyDescent="0.4">
      <c r="B11" s="168" t="s">
        <v>246</v>
      </c>
    </row>
    <row r="12" spans="1:10" x14ac:dyDescent="0.4">
      <c r="A12" s="168" t="s">
        <v>247</v>
      </c>
    </row>
    <row r="13" spans="1:10" x14ac:dyDescent="0.4">
      <c r="A13" s="168" t="s">
        <v>252</v>
      </c>
    </row>
    <row r="14" spans="1:10" x14ac:dyDescent="0.4">
      <c r="A14" s="168" t="s">
        <v>248</v>
      </c>
    </row>
    <row r="15" spans="1:10" x14ac:dyDescent="0.4">
      <c r="B15" s="168" t="s">
        <v>249</v>
      </c>
    </row>
    <row r="16" spans="1:10" x14ac:dyDescent="0.4">
      <c r="A16" s="168" t="s">
        <v>250</v>
      </c>
    </row>
  </sheetData>
  <mergeCells count="3">
    <mergeCell ref="A1:J1"/>
    <mergeCell ref="A2:J2"/>
    <mergeCell ref="A3:J3"/>
  </mergeCells>
  <pageMargins left="0.7" right="0.7" top="0.75" bottom="0.75" header="0.3" footer="0.3"/>
  <pageSetup paperSize="9" scale="8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32"/>
  <sheetViews>
    <sheetView topLeftCell="A16" zoomScaleNormal="100" workbookViewId="0">
      <selection activeCell="D15" sqref="D15"/>
    </sheetView>
  </sheetViews>
  <sheetFormatPr defaultColWidth="9.09765625" defaultRowHeight="21" x14ac:dyDescent="0.6"/>
  <cols>
    <col min="1" max="1" width="26.296875" style="1" customWidth="1"/>
    <col min="2" max="2" width="13.09765625" style="1" customWidth="1"/>
    <col min="3" max="3" width="13.8984375" style="1" customWidth="1"/>
    <col min="4" max="4" width="14.5" style="1" customWidth="1"/>
    <col min="5" max="6" width="12.5" style="1" customWidth="1"/>
    <col min="7" max="7" width="9.09765625" style="1"/>
    <col min="8" max="8" width="15.3984375" style="1" customWidth="1"/>
    <col min="9" max="16384" width="9.09765625" style="1"/>
  </cols>
  <sheetData>
    <row r="1" spans="1:10" x14ac:dyDescent="0.6">
      <c r="A1" s="170" t="s">
        <v>108</v>
      </c>
      <c r="B1" s="170"/>
      <c r="C1" s="170"/>
      <c r="D1" s="170"/>
      <c r="E1" s="170"/>
      <c r="F1" s="170"/>
      <c r="G1" s="16"/>
      <c r="H1" s="16"/>
      <c r="I1" s="16"/>
      <c r="J1" s="16"/>
    </row>
    <row r="2" spans="1:10" x14ac:dyDescent="0.6">
      <c r="A2" s="170" t="s">
        <v>21</v>
      </c>
      <c r="B2" s="170"/>
      <c r="C2" s="170"/>
      <c r="D2" s="170"/>
      <c r="E2" s="170"/>
      <c r="F2" s="170"/>
      <c r="G2" s="16"/>
      <c r="H2" s="16"/>
      <c r="I2" s="16"/>
      <c r="J2" s="16"/>
    </row>
    <row r="3" spans="1:10" x14ac:dyDescent="0.6">
      <c r="A3" s="170" t="s">
        <v>158</v>
      </c>
      <c r="B3" s="170"/>
      <c r="C3" s="170"/>
      <c r="D3" s="170"/>
      <c r="E3" s="170"/>
      <c r="F3" s="170"/>
      <c r="G3" s="16"/>
      <c r="H3" s="16"/>
      <c r="I3" s="16"/>
      <c r="J3" s="16"/>
    </row>
    <row r="4" spans="1:10" x14ac:dyDescent="0.6">
      <c r="A4" s="2" t="s">
        <v>22</v>
      </c>
    </row>
    <row r="5" spans="1:10" x14ac:dyDescent="0.6">
      <c r="A5" s="172" t="s">
        <v>40</v>
      </c>
      <c r="B5" s="174" t="s">
        <v>41</v>
      </c>
      <c r="C5" s="175"/>
      <c r="D5" s="178" t="s">
        <v>42</v>
      </c>
      <c r="E5" s="179"/>
      <c r="F5" s="180"/>
    </row>
    <row r="6" spans="1:10" x14ac:dyDescent="0.6">
      <c r="A6" s="173"/>
      <c r="B6" s="176"/>
      <c r="C6" s="177"/>
      <c r="D6" s="90" t="s">
        <v>43</v>
      </c>
      <c r="E6" s="178" t="s">
        <v>44</v>
      </c>
      <c r="F6" s="180"/>
    </row>
    <row r="7" spans="1:10" x14ac:dyDescent="0.6">
      <c r="A7" s="96"/>
      <c r="B7" s="96">
        <v>2561</v>
      </c>
      <c r="C7" s="100">
        <v>2560</v>
      </c>
      <c r="D7" s="101"/>
      <c r="E7" s="94">
        <v>2561</v>
      </c>
      <c r="F7" s="90">
        <v>2560</v>
      </c>
    </row>
    <row r="8" spans="1:10" x14ac:dyDescent="0.6">
      <c r="A8" s="97" t="s">
        <v>38</v>
      </c>
      <c r="B8" s="39"/>
      <c r="C8" s="39"/>
      <c r="D8" s="98"/>
      <c r="E8" s="99"/>
      <c r="F8" s="26"/>
    </row>
    <row r="9" spans="1:10" x14ac:dyDescent="0.6">
      <c r="A9" s="17" t="s">
        <v>23</v>
      </c>
      <c r="B9" s="40">
        <v>735928</v>
      </c>
      <c r="C9" s="40">
        <v>735928</v>
      </c>
      <c r="D9" s="18" t="s">
        <v>46</v>
      </c>
      <c r="E9" s="40">
        <f>2391620-10000</f>
        <v>2381620</v>
      </c>
      <c r="F9" s="40">
        <f>1685710-13000+308750</f>
        <v>1981460</v>
      </c>
    </row>
    <row r="10" spans="1:10" x14ac:dyDescent="0.6">
      <c r="A10" s="17" t="s">
        <v>24</v>
      </c>
      <c r="B10" s="40">
        <v>3088850</v>
      </c>
      <c r="C10" s="40">
        <v>3088850</v>
      </c>
      <c r="D10" s="18" t="s">
        <v>72</v>
      </c>
      <c r="E10" s="40">
        <v>7705431</v>
      </c>
      <c r="F10" s="40">
        <f>9342431-1637000</f>
        <v>7705431</v>
      </c>
    </row>
    <row r="11" spans="1:10" x14ac:dyDescent="0.6">
      <c r="A11" s="17" t="s">
        <v>81</v>
      </c>
      <c r="B11" s="40">
        <v>0</v>
      </c>
      <c r="C11" s="40">
        <v>0</v>
      </c>
      <c r="D11" s="18" t="s">
        <v>17</v>
      </c>
      <c r="E11" s="40">
        <v>880372</v>
      </c>
      <c r="F11" s="40">
        <f>6885400-6005028</f>
        <v>880372</v>
      </c>
    </row>
    <row r="12" spans="1:10" x14ac:dyDescent="0.6">
      <c r="A12" s="19" t="s">
        <v>39</v>
      </c>
      <c r="B12" s="40"/>
      <c r="C12" s="40"/>
      <c r="D12" s="18" t="s">
        <v>18</v>
      </c>
      <c r="E12" s="40"/>
      <c r="F12" s="40"/>
    </row>
    <row r="13" spans="1:10" x14ac:dyDescent="0.6">
      <c r="A13" s="17" t="s">
        <v>25</v>
      </c>
      <c r="B13" s="40">
        <f>144860+C13</f>
        <v>3952535</v>
      </c>
      <c r="C13" s="40">
        <f>3600175+48500+76800+30000+15950+17000+7500+7350+4400</f>
        <v>3807675</v>
      </c>
      <c r="D13" s="18" t="s">
        <v>47</v>
      </c>
      <c r="E13" s="40"/>
      <c r="F13" s="40"/>
    </row>
    <row r="14" spans="1:10" x14ac:dyDescent="0.6">
      <c r="A14" s="17" t="s">
        <v>26</v>
      </c>
      <c r="B14" s="40">
        <f>46400-10000</f>
        <v>36400</v>
      </c>
      <c r="C14" s="40"/>
      <c r="D14" s="18" t="s">
        <v>48</v>
      </c>
      <c r="E14" s="40">
        <v>115350</v>
      </c>
      <c r="F14" s="40">
        <v>115350</v>
      </c>
    </row>
    <row r="15" spans="1:10" x14ac:dyDescent="0.6">
      <c r="A15" s="17" t="s">
        <v>27</v>
      </c>
      <c r="B15" s="40">
        <v>2814000</v>
      </c>
      <c r="C15" s="40">
        <v>2814000</v>
      </c>
      <c r="D15" s="55" t="s">
        <v>77</v>
      </c>
      <c r="E15" s="40">
        <v>74700</v>
      </c>
      <c r="F15" s="40">
        <v>74700</v>
      </c>
    </row>
    <row r="16" spans="1:10" x14ac:dyDescent="0.6">
      <c r="A16" s="17" t="s">
        <v>28</v>
      </c>
      <c r="B16" s="40">
        <v>15500</v>
      </c>
      <c r="C16" s="40">
        <v>15500</v>
      </c>
      <c r="D16" s="56"/>
      <c r="E16" s="40"/>
      <c r="F16" s="40"/>
    </row>
    <row r="17" spans="1:8" x14ac:dyDescent="0.6">
      <c r="A17" s="17" t="s">
        <v>29</v>
      </c>
      <c r="B17" s="40">
        <f>8000+C17</f>
        <v>118060</v>
      </c>
      <c r="C17" s="40">
        <f>105060+5000</f>
        <v>110060</v>
      </c>
      <c r="D17" s="18"/>
      <c r="E17" s="40"/>
      <c r="F17" s="40"/>
    </row>
    <row r="18" spans="1:8" x14ac:dyDescent="0.6">
      <c r="A18" s="17" t="s">
        <v>30</v>
      </c>
      <c r="B18" s="40">
        <v>139700</v>
      </c>
      <c r="C18" s="40">
        <v>0</v>
      </c>
      <c r="D18" s="18"/>
      <c r="E18" s="40"/>
      <c r="F18" s="40"/>
    </row>
    <row r="19" spans="1:8" x14ac:dyDescent="0.6">
      <c r="A19" s="17" t="s">
        <v>31</v>
      </c>
      <c r="B19" s="40">
        <v>60650</v>
      </c>
      <c r="C19" s="40">
        <f>29850+30800</f>
        <v>60650</v>
      </c>
      <c r="D19" s="18"/>
      <c r="E19" s="40"/>
      <c r="F19" s="40"/>
    </row>
    <row r="20" spans="1:8" x14ac:dyDescent="0.6">
      <c r="A20" s="17" t="s">
        <v>32</v>
      </c>
      <c r="B20" s="40"/>
      <c r="C20" s="40"/>
      <c r="D20" s="18"/>
      <c r="E20" s="40"/>
      <c r="F20" s="40"/>
    </row>
    <row r="21" spans="1:8" x14ac:dyDescent="0.6">
      <c r="A21" s="17" t="s">
        <v>33</v>
      </c>
      <c r="B21" s="40">
        <v>74700</v>
      </c>
      <c r="C21" s="40">
        <v>74700</v>
      </c>
      <c r="D21" s="18"/>
      <c r="E21" s="40"/>
      <c r="F21" s="40"/>
    </row>
    <row r="22" spans="1:8" x14ac:dyDescent="0.6">
      <c r="A22" s="17" t="s">
        <v>34</v>
      </c>
      <c r="B22" s="40">
        <f>40300+C22</f>
        <v>64250</v>
      </c>
      <c r="C22" s="40">
        <v>23950</v>
      </c>
      <c r="D22" s="18"/>
      <c r="E22" s="40"/>
      <c r="F22" s="40"/>
    </row>
    <row r="23" spans="1:8" x14ac:dyDescent="0.6">
      <c r="A23" s="17" t="s">
        <v>35</v>
      </c>
      <c r="B23" s="40">
        <f>21000+C23</f>
        <v>42000</v>
      </c>
      <c r="C23" s="40">
        <f>21000</f>
        <v>21000</v>
      </c>
      <c r="D23" s="18"/>
      <c r="E23" s="40"/>
      <c r="F23" s="40"/>
    </row>
    <row r="24" spans="1:8" x14ac:dyDescent="0.6">
      <c r="A24" s="17" t="s">
        <v>36</v>
      </c>
      <c r="B24" s="40">
        <v>5000</v>
      </c>
      <c r="C24" s="40">
        <v>5000</v>
      </c>
      <c r="D24" s="18"/>
      <c r="E24" s="40"/>
      <c r="F24" s="18"/>
    </row>
    <row r="25" spans="1:8" x14ac:dyDescent="0.6">
      <c r="A25" s="17" t="s">
        <v>37</v>
      </c>
      <c r="B25" s="41">
        <v>9900</v>
      </c>
      <c r="C25" s="41"/>
      <c r="D25" s="65"/>
      <c r="E25" s="103"/>
      <c r="F25" s="102"/>
    </row>
    <row r="26" spans="1:8" x14ac:dyDescent="0.6">
      <c r="A26" s="20" t="s">
        <v>45</v>
      </c>
      <c r="B26" s="34">
        <f>SUM(B8:B25)</f>
        <v>11157473</v>
      </c>
      <c r="C26" s="34">
        <f>SUM(C8:C25)</f>
        <v>10757313</v>
      </c>
      <c r="D26" s="21"/>
      <c r="E26" s="34">
        <f>SUM(E8:E25)</f>
        <v>11157473</v>
      </c>
      <c r="F26" s="34">
        <f>SUM(F8:F25)</f>
        <v>10757313</v>
      </c>
      <c r="H26" s="35">
        <f>B26-E26</f>
        <v>0</v>
      </c>
    </row>
    <row r="27" spans="1:8" x14ac:dyDescent="0.6">
      <c r="A27" s="1" t="s">
        <v>50</v>
      </c>
    </row>
    <row r="28" spans="1:8" x14ac:dyDescent="0.6">
      <c r="B28" s="22"/>
      <c r="C28" s="22"/>
      <c r="D28" s="12"/>
      <c r="E28" s="3"/>
    </row>
    <row r="29" spans="1:8" x14ac:dyDescent="0.6">
      <c r="E29" s="3"/>
    </row>
    <row r="30" spans="1:8" x14ac:dyDescent="0.6">
      <c r="A30" s="6"/>
      <c r="B30" s="7"/>
      <c r="C30" s="7"/>
      <c r="D30" s="8"/>
      <c r="E30" s="8"/>
      <c r="F30" s="9"/>
      <c r="G30" s="10"/>
      <c r="H30" s="11"/>
    </row>
    <row r="31" spans="1:8" x14ac:dyDescent="0.6">
      <c r="A31" s="6"/>
      <c r="B31" s="7"/>
      <c r="C31" s="7"/>
      <c r="D31" s="8"/>
      <c r="E31" s="8"/>
      <c r="F31" s="7"/>
      <c r="G31" s="10"/>
      <c r="H31" s="11"/>
    </row>
    <row r="32" spans="1:8" x14ac:dyDescent="0.6">
      <c r="A32" s="6"/>
      <c r="B32" s="7"/>
      <c r="C32" s="7"/>
      <c r="D32" s="8"/>
      <c r="E32" s="8"/>
      <c r="F32" s="9"/>
      <c r="G32" s="9"/>
      <c r="H32" s="11"/>
    </row>
  </sheetData>
  <mergeCells count="7">
    <mergeCell ref="A5:A6"/>
    <mergeCell ref="B5:C6"/>
    <mergeCell ref="D5:F5"/>
    <mergeCell ref="E6:F6"/>
    <mergeCell ref="A1:F1"/>
    <mergeCell ref="A2:F2"/>
    <mergeCell ref="A3:F3"/>
  </mergeCells>
  <pageMargins left="0.4" right="0.2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4"/>
  <sheetViews>
    <sheetView topLeftCell="A7" workbookViewId="0">
      <selection activeCell="F17" sqref="F17"/>
    </sheetView>
  </sheetViews>
  <sheetFormatPr defaultColWidth="9.09765625" defaultRowHeight="21" x14ac:dyDescent="0.6"/>
  <cols>
    <col min="1" max="1" width="9.09765625" style="1" customWidth="1"/>
    <col min="2" max="2" width="11" style="1" customWidth="1"/>
    <col min="3" max="5" width="9.09765625" style="1"/>
    <col min="6" max="6" width="6.3984375" style="1" customWidth="1"/>
    <col min="7" max="7" width="6.8984375" style="1" customWidth="1"/>
    <col min="8" max="8" width="14.3984375" style="1" customWidth="1"/>
    <col min="9" max="9" width="3.3984375" style="1" customWidth="1"/>
    <col min="10" max="10" width="12.8984375" style="1" customWidth="1"/>
    <col min="11" max="16384" width="9.09765625" style="1"/>
  </cols>
  <sheetData>
    <row r="1" spans="1:10" x14ac:dyDescent="0.6">
      <c r="A1" s="170" t="s">
        <v>109</v>
      </c>
      <c r="B1" s="170"/>
      <c r="C1" s="170"/>
      <c r="D1" s="170"/>
      <c r="E1" s="170"/>
      <c r="F1" s="170"/>
      <c r="G1" s="170"/>
      <c r="H1" s="170"/>
      <c r="I1" s="170"/>
      <c r="J1" s="170"/>
    </row>
    <row r="2" spans="1:10" x14ac:dyDescent="0.6">
      <c r="A2" s="170" t="s">
        <v>21</v>
      </c>
      <c r="B2" s="170"/>
      <c r="C2" s="170"/>
      <c r="D2" s="170"/>
      <c r="E2" s="170"/>
      <c r="F2" s="170"/>
      <c r="G2" s="170"/>
      <c r="H2" s="170"/>
      <c r="I2" s="170"/>
      <c r="J2" s="170"/>
    </row>
    <row r="3" spans="1:10" x14ac:dyDescent="0.6">
      <c r="A3" s="170" t="s">
        <v>158</v>
      </c>
      <c r="B3" s="170"/>
      <c r="C3" s="170"/>
      <c r="D3" s="170"/>
      <c r="E3" s="170"/>
      <c r="F3" s="170"/>
      <c r="G3" s="170"/>
      <c r="H3" s="170"/>
      <c r="I3" s="170"/>
      <c r="J3" s="170"/>
    </row>
    <row r="4" spans="1:10" x14ac:dyDescent="0.6">
      <c r="A4" s="2" t="s">
        <v>51</v>
      </c>
      <c r="H4" s="157">
        <v>2561</v>
      </c>
      <c r="I4" s="157"/>
      <c r="J4" s="157">
        <v>2560</v>
      </c>
    </row>
    <row r="5" spans="1:10" x14ac:dyDescent="0.6">
      <c r="B5" s="1" t="s">
        <v>52</v>
      </c>
    </row>
    <row r="6" spans="1:10" x14ac:dyDescent="0.6">
      <c r="B6" s="1" t="s">
        <v>53</v>
      </c>
    </row>
    <row r="7" spans="1:10" x14ac:dyDescent="0.6">
      <c r="C7" s="23" t="s">
        <v>82</v>
      </c>
      <c r="D7" s="23"/>
      <c r="H7" s="32">
        <f>[2]กระดาษทำการปิดบัญชี!$N$8</f>
        <v>13190360.99</v>
      </c>
      <c r="I7" s="32"/>
      <c r="J7" s="32">
        <v>7961658.9299999997</v>
      </c>
    </row>
    <row r="8" spans="1:10" x14ac:dyDescent="0.6">
      <c r="C8" s="24" t="s">
        <v>83</v>
      </c>
      <c r="D8" s="24"/>
      <c r="H8" s="32">
        <f>[2]กระดาษทำการปิดบัญชี!$N$9</f>
        <v>152975.38</v>
      </c>
      <c r="I8" s="32"/>
      <c r="J8" s="32">
        <v>336832.61</v>
      </c>
    </row>
    <row r="9" spans="1:10" x14ac:dyDescent="0.6">
      <c r="C9" s="24" t="s">
        <v>84</v>
      </c>
      <c r="D9" s="24"/>
      <c r="H9" s="32">
        <f>[2]กระดาษทำการปิดบัญชี!$N$10</f>
        <v>1834344.5999999999</v>
      </c>
      <c r="I9" s="32"/>
      <c r="J9" s="32">
        <v>1720544.19</v>
      </c>
    </row>
    <row r="10" spans="1:10" x14ac:dyDescent="0.6">
      <c r="C10" s="24" t="s">
        <v>85</v>
      </c>
      <c r="D10" s="24"/>
      <c r="H10" s="32">
        <f>[2]กระดาษทำการปิดบัญชี!$N$11</f>
        <v>323475.59999999998</v>
      </c>
      <c r="I10" s="32"/>
      <c r="J10" s="32">
        <v>322046.78999999998</v>
      </c>
    </row>
    <row r="11" spans="1:10" x14ac:dyDescent="0.6">
      <c r="C11" s="24" t="s">
        <v>86</v>
      </c>
      <c r="D11" s="24"/>
      <c r="H11" s="32">
        <f>[2]กระดาษทำการปิดบัญชี!$N$12</f>
        <v>126610.92</v>
      </c>
      <c r="I11" s="32"/>
      <c r="J11" s="32">
        <v>125849.46</v>
      </c>
    </row>
    <row r="12" spans="1:10" x14ac:dyDescent="0.6">
      <c r="C12" s="24" t="s">
        <v>87</v>
      </c>
      <c r="D12" s="24"/>
      <c r="H12" s="32">
        <f>[2]กระดาษทำการปิดบัญชี!$N$13</f>
        <v>11487354.189999999</v>
      </c>
      <c r="I12" s="32"/>
      <c r="J12" s="32">
        <v>11362368.140000001</v>
      </c>
    </row>
    <row r="13" spans="1:10" ht="21.6" thickBot="1" x14ac:dyDescent="0.65">
      <c r="B13" s="4" t="s">
        <v>45</v>
      </c>
      <c r="H13" s="33">
        <f>SUM(H7:H12)</f>
        <v>27115121.68</v>
      </c>
      <c r="I13" s="44"/>
      <c r="J13" s="33">
        <f>SUM(J7:J12)</f>
        <v>21829300.120000001</v>
      </c>
    </row>
    <row r="14" spans="1:10" ht="21.6" thickTop="1" x14ac:dyDescent="0.6">
      <c r="B14" s="159"/>
      <c r="H14" s="44"/>
      <c r="I14" s="44"/>
      <c r="J14" s="44"/>
    </row>
    <row r="15" spans="1:10" x14ac:dyDescent="0.6">
      <c r="A15" s="2" t="s">
        <v>54</v>
      </c>
      <c r="B15" s="2"/>
      <c r="C15" s="2"/>
    </row>
    <row r="16" spans="1:10" x14ac:dyDescent="0.6">
      <c r="B16" s="1" t="s">
        <v>88</v>
      </c>
      <c r="H16" s="32">
        <v>0</v>
      </c>
      <c r="I16" s="32"/>
      <c r="J16" s="32">
        <v>293200</v>
      </c>
    </row>
    <row r="17" spans="2:10" x14ac:dyDescent="0.6">
      <c r="B17" s="1" t="s">
        <v>89</v>
      </c>
      <c r="H17" s="32">
        <v>0</v>
      </c>
      <c r="I17" s="32"/>
      <c r="J17" s="32">
        <v>0</v>
      </c>
    </row>
    <row r="18" spans="2:10" x14ac:dyDescent="0.6">
      <c r="J18" s="32"/>
    </row>
    <row r="19" spans="2:10" x14ac:dyDescent="0.6">
      <c r="J19" s="32"/>
    </row>
    <row r="20" spans="2:10" ht="21.6" thickBot="1" x14ac:dyDescent="0.65">
      <c r="B20" s="1" t="s">
        <v>45</v>
      </c>
      <c r="H20" s="37">
        <f>SUM(H16:H19)</f>
        <v>0</v>
      </c>
      <c r="I20" s="104"/>
      <c r="J20" s="33">
        <v>293200</v>
      </c>
    </row>
    <row r="21" spans="2:10" ht="21.6" thickTop="1" x14ac:dyDescent="0.6">
      <c r="H21" s="104"/>
      <c r="I21" s="104"/>
      <c r="J21" s="44"/>
    </row>
    <row r="22" spans="2:10" x14ac:dyDescent="0.6">
      <c r="H22" s="104"/>
      <c r="I22" s="104"/>
      <c r="J22" s="44"/>
    </row>
    <row r="23" spans="2:10" x14ac:dyDescent="0.6">
      <c r="H23" s="104"/>
      <c r="I23" s="104"/>
      <c r="J23" s="44"/>
    </row>
    <row r="24" spans="2:10" x14ac:dyDescent="0.6">
      <c r="H24" s="104"/>
      <c r="I24" s="104"/>
      <c r="J24" s="44"/>
    </row>
    <row r="25" spans="2:10" x14ac:dyDescent="0.6">
      <c r="H25" s="104"/>
      <c r="I25" s="104"/>
      <c r="J25" s="44"/>
    </row>
    <row r="26" spans="2:10" x14ac:dyDescent="0.6">
      <c r="H26" s="104"/>
      <c r="I26" s="104"/>
      <c r="J26" s="44"/>
    </row>
    <row r="27" spans="2:10" x14ac:dyDescent="0.6">
      <c r="H27" s="104"/>
      <c r="I27" s="104"/>
      <c r="J27" s="44"/>
    </row>
    <row r="28" spans="2:10" x14ac:dyDescent="0.6">
      <c r="H28" s="104"/>
      <c r="I28" s="104"/>
      <c r="J28" s="44"/>
    </row>
    <row r="29" spans="2:10" x14ac:dyDescent="0.6">
      <c r="H29" s="104"/>
      <c r="I29" s="104"/>
      <c r="J29" s="44"/>
    </row>
    <row r="30" spans="2:10" x14ac:dyDescent="0.6">
      <c r="H30" s="104"/>
      <c r="I30" s="104"/>
      <c r="J30" s="44"/>
    </row>
    <row r="31" spans="2:10" x14ac:dyDescent="0.6">
      <c r="H31" s="104"/>
      <c r="I31" s="104"/>
      <c r="J31" s="44"/>
    </row>
    <row r="32" spans="2:10" x14ac:dyDescent="0.6">
      <c r="H32" s="104"/>
      <c r="I32" s="104"/>
      <c r="J32" s="44"/>
    </row>
    <row r="33" spans="1:10" x14ac:dyDescent="0.6">
      <c r="H33" s="104"/>
      <c r="I33" s="104"/>
      <c r="J33" s="44"/>
    </row>
    <row r="35" spans="1:10" x14ac:dyDescent="0.6">
      <c r="A35" s="2" t="s">
        <v>211</v>
      </c>
    </row>
    <row r="36" spans="1:10" x14ac:dyDescent="0.6">
      <c r="A36" s="2" t="s">
        <v>157</v>
      </c>
    </row>
    <row r="37" spans="1:10" x14ac:dyDescent="0.6">
      <c r="A37" s="187" t="s">
        <v>212</v>
      </c>
      <c r="B37" s="187"/>
      <c r="C37" s="187"/>
      <c r="D37" s="187" t="s">
        <v>214</v>
      </c>
      <c r="E37" s="187"/>
      <c r="F37" s="187"/>
      <c r="G37" s="187"/>
      <c r="H37" s="187"/>
      <c r="I37" s="187" t="s">
        <v>44</v>
      </c>
      <c r="J37" s="187"/>
    </row>
    <row r="38" spans="1:10" x14ac:dyDescent="0.6">
      <c r="A38" s="184" t="s">
        <v>213</v>
      </c>
      <c r="B38" s="185"/>
      <c r="C38" s="186"/>
      <c r="D38" s="184" t="s">
        <v>215</v>
      </c>
      <c r="E38" s="185"/>
      <c r="F38" s="185"/>
      <c r="G38" s="185"/>
      <c r="H38" s="186"/>
      <c r="I38" s="182">
        <v>100000</v>
      </c>
      <c r="J38" s="183"/>
    </row>
    <row r="39" spans="1:10" x14ac:dyDescent="0.6">
      <c r="A39" s="188" t="s">
        <v>216</v>
      </c>
      <c r="B39" s="189"/>
      <c r="C39" s="190"/>
      <c r="D39" s="188" t="s">
        <v>217</v>
      </c>
      <c r="E39" s="189"/>
      <c r="F39" s="189"/>
      <c r="G39" s="189"/>
      <c r="H39" s="190"/>
      <c r="I39" s="191">
        <v>100000</v>
      </c>
      <c r="J39" s="192"/>
    </row>
    <row r="40" spans="1:10" x14ac:dyDescent="0.6">
      <c r="A40" s="188" t="s">
        <v>218</v>
      </c>
      <c r="B40" s="189"/>
      <c r="C40" s="190"/>
      <c r="D40" s="188" t="s">
        <v>219</v>
      </c>
      <c r="E40" s="189"/>
      <c r="F40" s="189"/>
      <c r="G40" s="189"/>
      <c r="H40" s="190"/>
      <c r="I40" s="191">
        <v>100000</v>
      </c>
      <c r="J40" s="192"/>
    </row>
    <row r="41" spans="1:10" x14ac:dyDescent="0.6">
      <c r="A41" s="188" t="s">
        <v>220</v>
      </c>
      <c r="B41" s="189"/>
      <c r="C41" s="190"/>
      <c r="D41" s="188" t="s">
        <v>221</v>
      </c>
      <c r="E41" s="189"/>
      <c r="F41" s="189"/>
      <c r="G41" s="189"/>
      <c r="H41" s="190"/>
      <c r="I41" s="191">
        <v>100000</v>
      </c>
      <c r="J41" s="192"/>
    </row>
    <row r="42" spans="1:10" x14ac:dyDescent="0.6">
      <c r="A42" s="188" t="s">
        <v>222</v>
      </c>
      <c r="B42" s="189"/>
      <c r="C42" s="190"/>
      <c r="D42" s="188" t="s">
        <v>223</v>
      </c>
      <c r="E42" s="189"/>
      <c r="F42" s="189"/>
      <c r="G42" s="189"/>
      <c r="H42" s="190"/>
      <c r="I42" s="191">
        <v>100000</v>
      </c>
      <c r="J42" s="192"/>
    </row>
    <row r="43" spans="1:10" x14ac:dyDescent="0.6">
      <c r="A43" s="188" t="s">
        <v>224</v>
      </c>
      <c r="B43" s="189"/>
      <c r="C43" s="190"/>
      <c r="D43" s="188" t="s">
        <v>225</v>
      </c>
      <c r="E43" s="189"/>
      <c r="F43" s="189"/>
      <c r="G43" s="189"/>
      <c r="H43" s="190"/>
      <c r="I43" s="191">
        <v>100000</v>
      </c>
      <c r="J43" s="192"/>
    </row>
    <row r="44" spans="1:10" x14ac:dyDescent="0.6">
      <c r="A44" s="188" t="s">
        <v>226</v>
      </c>
      <c r="B44" s="189"/>
      <c r="C44" s="190"/>
      <c r="D44" s="188" t="s">
        <v>229</v>
      </c>
      <c r="E44" s="189"/>
      <c r="F44" s="189"/>
      <c r="G44" s="189"/>
      <c r="H44" s="190"/>
      <c r="I44" s="191">
        <v>100000</v>
      </c>
      <c r="J44" s="192"/>
    </row>
    <row r="45" spans="1:10" x14ac:dyDescent="0.6">
      <c r="A45" s="188" t="s">
        <v>227</v>
      </c>
      <c r="B45" s="189"/>
      <c r="C45" s="190"/>
      <c r="D45" s="188" t="s">
        <v>228</v>
      </c>
      <c r="E45" s="189"/>
      <c r="F45" s="189"/>
      <c r="G45" s="189"/>
      <c r="H45" s="190"/>
      <c r="I45" s="191">
        <v>100000</v>
      </c>
      <c r="J45" s="192"/>
    </row>
    <row r="46" spans="1:10" x14ac:dyDescent="0.6">
      <c r="A46" s="178" t="s">
        <v>45</v>
      </c>
      <c r="B46" s="179"/>
      <c r="C46" s="179"/>
      <c r="D46" s="179"/>
      <c r="E46" s="179"/>
      <c r="F46" s="179"/>
      <c r="G46" s="179"/>
      <c r="H46" s="180"/>
      <c r="I46" s="181">
        <f>SUM(I38:I45)</f>
        <v>800000</v>
      </c>
      <c r="J46" s="180"/>
    </row>
    <row r="47" spans="1:10" x14ac:dyDescent="0.6">
      <c r="A47" s="193"/>
      <c r="B47" s="193"/>
      <c r="C47" s="193"/>
      <c r="D47" s="193"/>
      <c r="E47" s="193"/>
      <c r="F47" s="193"/>
      <c r="G47" s="193"/>
      <c r="H47" s="193"/>
      <c r="I47" s="193"/>
      <c r="J47" s="193"/>
    </row>
    <row r="48" spans="1:10" x14ac:dyDescent="0.6">
      <c r="A48" s="2" t="s">
        <v>156</v>
      </c>
    </row>
    <row r="49" spans="1:10" x14ac:dyDescent="0.6">
      <c r="A49" s="187" t="s">
        <v>212</v>
      </c>
      <c r="B49" s="187"/>
      <c r="C49" s="187"/>
      <c r="D49" s="187" t="s">
        <v>214</v>
      </c>
      <c r="E49" s="187"/>
      <c r="F49" s="187"/>
      <c r="G49" s="187"/>
      <c r="H49" s="187"/>
      <c r="I49" s="187" t="s">
        <v>44</v>
      </c>
      <c r="J49" s="187"/>
    </row>
    <row r="50" spans="1:10" x14ac:dyDescent="0.6">
      <c r="A50" s="184" t="s">
        <v>213</v>
      </c>
      <c r="B50" s="185"/>
      <c r="C50" s="186"/>
      <c r="D50" s="184" t="s">
        <v>215</v>
      </c>
      <c r="E50" s="185"/>
      <c r="F50" s="185"/>
      <c r="G50" s="185"/>
      <c r="H50" s="186"/>
      <c r="I50" s="182">
        <v>100000</v>
      </c>
      <c r="J50" s="183"/>
    </row>
    <row r="51" spans="1:10" x14ac:dyDescent="0.6">
      <c r="A51" s="188" t="s">
        <v>216</v>
      </c>
      <c r="B51" s="189"/>
      <c r="C51" s="190"/>
      <c r="D51" s="188" t="s">
        <v>217</v>
      </c>
      <c r="E51" s="189"/>
      <c r="F51" s="189"/>
      <c r="G51" s="189"/>
      <c r="H51" s="190"/>
      <c r="I51" s="191">
        <v>100000</v>
      </c>
      <c r="J51" s="192"/>
    </row>
    <row r="52" spans="1:10" x14ac:dyDescent="0.6">
      <c r="A52" s="188" t="s">
        <v>218</v>
      </c>
      <c r="B52" s="189"/>
      <c r="C52" s="190"/>
      <c r="D52" s="188" t="s">
        <v>219</v>
      </c>
      <c r="E52" s="189"/>
      <c r="F52" s="189"/>
      <c r="G52" s="189"/>
      <c r="H52" s="190"/>
      <c r="I52" s="191">
        <v>100000</v>
      </c>
      <c r="J52" s="192"/>
    </row>
    <row r="53" spans="1:10" x14ac:dyDescent="0.6">
      <c r="A53" s="188" t="s">
        <v>220</v>
      </c>
      <c r="B53" s="189"/>
      <c r="C53" s="190"/>
      <c r="D53" s="188" t="s">
        <v>221</v>
      </c>
      <c r="E53" s="189"/>
      <c r="F53" s="189"/>
      <c r="G53" s="189"/>
      <c r="H53" s="190"/>
      <c r="I53" s="191">
        <v>100000</v>
      </c>
      <c r="J53" s="192"/>
    </row>
    <row r="54" spans="1:10" x14ac:dyDescent="0.6">
      <c r="A54" s="188" t="s">
        <v>222</v>
      </c>
      <c r="B54" s="189"/>
      <c r="C54" s="190"/>
      <c r="D54" s="188" t="s">
        <v>223</v>
      </c>
      <c r="E54" s="189"/>
      <c r="F54" s="189"/>
      <c r="G54" s="189"/>
      <c r="H54" s="190"/>
      <c r="I54" s="191">
        <v>100000</v>
      </c>
      <c r="J54" s="192"/>
    </row>
    <row r="55" spans="1:10" x14ac:dyDescent="0.6">
      <c r="A55" s="188" t="s">
        <v>224</v>
      </c>
      <c r="B55" s="189"/>
      <c r="C55" s="190"/>
      <c r="D55" s="188" t="s">
        <v>225</v>
      </c>
      <c r="E55" s="189"/>
      <c r="F55" s="189"/>
      <c r="G55" s="189"/>
      <c r="H55" s="190"/>
      <c r="I55" s="191">
        <v>100000</v>
      </c>
      <c r="J55" s="192"/>
    </row>
    <row r="56" spans="1:10" x14ac:dyDescent="0.6">
      <c r="A56" s="188" t="s">
        <v>226</v>
      </c>
      <c r="B56" s="189"/>
      <c r="C56" s="190"/>
      <c r="D56" s="188" t="s">
        <v>229</v>
      </c>
      <c r="E56" s="189"/>
      <c r="F56" s="189"/>
      <c r="G56" s="189"/>
      <c r="H56" s="190"/>
      <c r="I56" s="191">
        <v>100000</v>
      </c>
      <c r="J56" s="192"/>
    </row>
    <row r="57" spans="1:10" x14ac:dyDescent="0.6">
      <c r="A57" s="188" t="s">
        <v>227</v>
      </c>
      <c r="B57" s="189"/>
      <c r="C57" s="190"/>
      <c r="D57" s="188" t="s">
        <v>228</v>
      </c>
      <c r="E57" s="189"/>
      <c r="F57" s="189"/>
      <c r="G57" s="189"/>
      <c r="H57" s="190"/>
      <c r="I57" s="191">
        <v>100000</v>
      </c>
      <c r="J57" s="192"/>
    </row>
    <row r="58" spans="1:10" x14ac:dyDescent="0.6">
      <c r="A58" s="178" t="s">
        <v>45</v>
      </c>
      <c r="B58" s="179"/>
      <c r="C58" s="179"/>
      <c r="D58" s="179"/>
      <c r="E58" s="179"/>
      <c r="F58" s="179"/>
      <c r="G58" s="179"/>
      <c r="H58" s="180"/>
      <c r="I58" s="181">
        <f>SUM(I50:I57)</f>
        <v>800000</v>
      </c>
      <c r="J58" s="180"/>
    </row>
    <row r="60" spans="1:10" x14ac:dyDescent="0.6">
      <c r="A60" s="2" t="s">
        <v>230</v>
      </c>
      <c r="H60" s="157">
        <v>2561</v>
      </c>
      <c r="I60" s="157"/>
      <c r="J60" s="139">
        <v>2560</v>
      </c>
    </row>
    <row r="61" spans="1:10" x14ac:dyDescent="0.6">
      <c r="B61" s="1" t="s">
        <v>231</v>
      </c>
      <c r="H61" s="32">
        <v>40744</v>
      </c>
      <c r="J61" s="32">
        <v>0</v>
      </c>
    </row>
    <row r="62" spans="1:10" x14ac:dyDescent="0.6">
      <c r="B62" s="1" t="s">
        <v>49</v>
      </c>
      <c r="J62" s="32"/>
    </row>
    <row r="63" spans="1:10" ht="21.6" thickBot="1" x14ac:dyDescent="0.65">
      <c r="B63" s="1" t="s">
        <v>45</v>
      </c>
      <c r="H63" s="33">
        <f>H61</f>
        <v>40744</v>
      </c>
      <c r="J63" s="33">
        <v>0</v>
      </c>
    </row>
    <row r="64" spans="1:10" ht="21.6" thickTop="1" x14ac:dyDescent="0.6"/>
  </sheetData>
  <mergeCells count="64">
    <mergeCell ref="D44:H44"/>
    <mergeCell ref="I46:J46"/>
    <mergeCell ref="A47:C47"/>
    <mergeCell ref="D47:H47"/>
    <mergeCell ref="I47:J47"/>
    <mergeCell ref="A46:H46"/>
    <mergeCell ref="A41:C41"/>
    <mergeCell ref="A42:C42"/>
    <mergeCell ref="A43:C43"/>
    <mergeCell ref="D45:H45"/>
    <mergeCell ref="I39:J39"/>
    <mergeCell ref="I40:J40"/>
    <mergeCell ref="I41:J41"/>
    <mergeCell ref="I42:J42"/>
    <mergeCell ref="I43:J43"/>
    <mergeCell ref="I44:J44"/>
    <mergeCell ref="I45:J45"/>
    <mergeCell ref="A44:C44"/>
    <mergeCell ref="A45:C45"/>
    <mergeCell ref="D41:H41"/>
    <mergeCell ref="D42:H42"/>
    <mergeCell ref="D43:H43"/>
    <mergeCell ref="A39:C39"/>
    <mergeCell ref="A40:C40"/>
    <mergeCell ref="A37:C37"/>
    <mergeCell ref="A1:J1"/>
    <mergeCell ref="A2:J2"/>
    <mergeCell ref="A3:J3"/>
    <mergeCell ref="I37:J37"/>
    <mergeCell ref="D37:H37"/>
    <mergeCell ref="D38:H38"/>
    <mergeCell ref="D39:H39"/>
    <mergeCell ref="D40:H40"/>
    <mergeCell ref="I49:J49"/>
    <mergeCell ref="A50:C50"/>
    <mergeCell ref="D50:H50"/>
    <mergeCell ref="I50:J50"/>
    <mergeCell ref="A51:C51"/>
    <mergeCell ref="D51:H51"/>
    <mergeCell ref="I51:J51"/>
    <mergeCell ref="D55:H55"/>
    <mergeCell ref="I55:J55"/>
    <mergeCell ref="A52:C52"/>
    <mergeCell ref="D52:H52"/>
    <mergeCell ref="I52:J52"/>
    <mergeCell ref="A53:C53"/>
    <mergeCell ref="D53:H53"/>
    <mergeCell ref="I53:J53"/>
    <mergeCell ref="A58:H58"/>
    <mergeCell ref="I58:J58"/>
    <mergeCell ref="I38:J38"/>
    <mergeCell ref="A38:C38"/>
    <mergeCell ref="A49:C49"/>
    <mergeCell ref="D49:H49"/>
    <mergeCell ref="A57:C57"/>
    <mergeCell ref="D57:H57"/>
    <mergeCell ref="A56:C56"/>
    <mergeCell ref="D56:H56"/>
    <mergeCell ref="I56:J56"/>
    <mergeCell ref="I57:J57"/>
    <mergeCell ref="A54:C54"/>
    <mergeCell ref="D54:H54"/>
    <mergeCell ref="I54:J54"/>
    <mergeCell ref="A55:C55"/>
  </mergeCells>
  <pageMargins left="0.5" right="0.17" top="0.42" bottom="0.4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35"/>
  <sheetViews>
    <sheetView view="pageBreakPreview" topLeftCell="A22" zoomScale="80" zoomScaleNormal="80" zoomScaleSheetLayoutView="80" workbookViewId="0">
      <selection activeCell="F53" sqref="F53"/>
    </sheetView>
  </sheetViews>
  <sheetFormatPr defaultColWidth="9.09765625" defaultRowHeight="21" x14ac:dyDescent="0.6"/>
  <cols>
    <col min="1" max="1" width="18.19921875" style="1" customWidth="1"/>
    <col min="2" max="2" width="16.69921875" style="1" customWidth="1"/>
    <col min="3" max="3" width="23.3984375" style="1" customWidth="1"/>
    <col min="4" max="4" width="14.3984375" style="1" customWidth="1"/>
    <col min="5" max="5" width="26.09765625" style="1" customWidth="1"/>
    <col min="6" max="6" width="41.09765625" style="47" customWidth="1"/>
    <col min="7" max="7" width="17.09765625" style="1" customWidth="1"/>
    <col min="8" max="16384" width="9.09765625" style="1"/>
  </cols>
  <sheetData>
    <row r="1" spans="1:9" x14ac:dyDescent="0.6">
      <c r="A1" s="170" t="s">
        <v>108</v>
      </c>
      <c r="B1" s="170"/>
      <c r="C1" s="170"/>
      <c r="D1" s="170"/>
      <c r="E1" s="170"/>
      <c r="F1" s="170"/>
      <c r="G1" s="170"/>
      <c r="H1" s="16"/>
      <c r="I1" s="16"/>
    </row>
    <row r="2" spans="1:9" x14ac:dyDescent="0.6">
      <c r="A2" s="170" t="s">
        <v>21</v>
      </c>
      <c r="B2" s="170"/>
      <c r="C2" s="170"/>
      <c r="D2" s="170"/>
      <c r="E2" s="170"/>
      <c r="F2" s="170"/>
      <c r="G2" s="170"/>
      <c r="H2" s="16"/>
      <c r="I2" s="16"/>
    </row>
    <row r="3" spans="1:9" x14ac:dyDescent="0.6">
      <c r="A3" s="170" t="s">
        <v>158</v>
      </c>
      <c r="B3" s="170"/>
      <c r="C3" s="170"/>
      <c r="D3" s="170"/>
      <c r="E3" s="170"/>
      <c r="F3" s="170"/>
      <c r="G3" s="170"/>
      <c r="H3" s="16"/>
      <c r="I3" s="16"/>
    </row>
    <row r="4" spans="1:9" x14ac:dyDescent="0.6">
      <c r="A4" s="197" t="s">
        <v>232</v>
      </c>
      <c r="B4" s="197"/>
      <c r="C4" s="197"/>
      <c r="D4" s="197"/>
      <c r="E4" s="197"/>
      <c r="F4" s="197"/>
      <c r="G4" s="197"/>
    </row>
    <row r="5" spans="1:9" ht="24.6" x14ac:dyDescent="0.7">
      <c r="A5" s="145" t="s">
        <v>157</v>
      </c>
      <c r="B5" s="105"/>
      <c r="C5" s="105"/>
      <c r="D5" s="105"/>
      <c r="E5" s="105"/>
      <c r="F5" s="105"/>
      <c r="G5" s="105"/>
    </row>
    <row r="6" spans="1:9" x14ac:dyDescent="0.6">
      <c r="A6" s="90" t="s">
        <v>56</v>
      </c>
      <c r="B6" s="90" t="s">
        <v>57</v>
      </c>
      <c r="C6" s="90" t="s">
        <v>58</v>
      </c>
      <c r="D6" s="90" t="s">
        <v>59</v>
      </c>
      <c r="E6" s="90" t="s">
        <v>60</v>
      </c>
      <c r="F6" s="91" t="s">
        <v>55</v>
      </c>
      <c r="G6" s="90" t="s">
        <v>44</v>
      </c>
    </row>
    <row r="7" spans="1:9" ht="55.5" customHeight="1" x14ac:dyDescent="0.6">
      <c r="A7" s="48" t="s">
        <v>97</v>
      </c>
      <c r="B7" s="48" t="s">
        <v>98</v>
      </c>
      <c r="C7" s="48" t="s">
        <v>99</v>
      </c>
      <c r="D7" s="48" t="s">
        <v>100</v>
      </c>
      <c r="E7" s="49" t="s">
        <v>101</v>
      </c>
      <c r="F7" s="49"/>
      <c r="G7" s="50">
        <v>320000</v>
      </c>
    </row>
    <row r="8" spans="1:9" ht="55.5" customHeight="1" x14ac:dyDescent="0.6">
      <c r="A8" s="152" t="s">
        <v>97</v>
      </c>
      <c r="B8" s="152" t="s">
        <v>98</v>
      </c>
      <c r="C8" s="152" t="s">
        <v>99</v>
      </c>
      <c r="D8" s="152" t="s">
        <v>102</v>
      </c>
      <c r="E8" s="140" t="s">
        <v>163</v>
      </c>
      <c r="F8" s="140"/>
      <c r="G8" s="141">
        <v>20000</v>
      </c>
    </row>
    <row r="9" spans="1:9" ht="55.5" customHeight="1" x14ac:dyDescent="0.6">
      <c r="A9" s="152" t="s">
        <v>97</v>
      </c>
      <c r="B9" s="152" t="s">
        <v>98</v>
      </c>
      <c r="C9" s="152" t="s">
        <v>99</v>
      </c>
      <c r="D9" s="152" t="s">
        <v>103</v>
      </c>
      <c r="E9" s="140" t="s">
        <v>164</v>
      </c>
      <c r="F9" s="140"/>
      <c r="G9" s="141">
        <v>13500</v>
      </c>
    </row>
    <row r="10" spans="1:9" ht="55.5" customHeight="1" x14ac:dyDescent="0.6">
      <c r="A10" s="152" t="s">
        <v>97</v>
      </c>
      <c r="B10" s="152" t="s">
        <v>98</v>
      </c>
      <c r="C10" s="152" t="s">
        <v>99</v>
      </c>
      <c r="D10" s="152" t="s">
        <v>103</v>
      </c>
      <c r="E10" s="155" t="s">
        <v>165</v>
      </c>
      <c r="F10" s="140"/>
      <c r="G10" s="141">
        <v>14480</v>
      </c>
    </row>
    <row r="11" spans="1:9" ht="55.5" customHeight="1" x14ac:dyDescent="0.6">
      <c r="A11" s="152" t="s">
        <v>97</v>
      </c>
      <c r="B11" s="152" t="s">
        <v>98</v>
      </c>
      <c r="C11" s="152" t="s">
        <v>166</v>
      </c>
      <c r="D11" s="153" t="s">
        <v>100</v>
      </c>
      <c r="E11" s="57" t="s">
        <v>101</v>
      </c>
      <c r="F11" s="140"/>
      <c r="G11" s="141">
        <v>103640</v>
      </c>
    </row>
    <row r="12" spans="1:9" ht="42" x14ac:dyDescent="0.6">
      <c r="A12" s="152" t="s">
        <v>97</v>
      </c>
      <c r="B12" s="57" t="s">
        <v>104</v>
      </c>
      <c r="C12" s="57" t="s">
        <v>105</v>
      </c>
      <c r="D12" s="152" t="s">
        <v>100</v>
      </c>
      <c r="E12" s="140" t="s">
        <v>101</v>
      </c>
      <c r="F12" s="57"/>
      <c r="G12" s="58">
        <v>145440</v>
      </c>
    </row>
    <row r="13" spans="1:9" s="42" customFormat="1" ht="42" x14ac:dyDescent="0.25">
      <c r="A13" s="152" t="s">
        <v>97</v>
      </c>
      <c r="B13" s="57" t="s">
        <v>104</v>
      </c>
      <c r="C13" s="57" t="s">
        <v>151</v>
      </c>
      <c r="D13" s="51" t="s">
        <v>103</v>
      </c>
      <c r="E13" s="51" t="s">
        <v>152</v>
      </c>
      <c r="F13" s="51"/>
      <c r="G13" s="52">
        <v>321434.8</v>
      </c>
    </row>
    <row r="14" spans="1:9" s="42" customFormat="1" ht="42" x14ac:dyDescent="0.25">
      <c r="A14" s="152" t="s">
        <v>97</v>
      </c>
      <c r="B14" s="57" t="s">
        <v>167</v>
      </c>
      <c r="C14" s="57" t="s">
        <v>168</v>
      </c>
      <c r="D14" s="152" t="s">
        <v>100</v>
      </c>
      <c r="E14" s="155" t="s">
        <v>101</v>
      </c>
      <c r="F14" s="51"/>
      <c r="G14" s="52">
        <v>79630</v>
      </c>
    </row>
    <row r="15" spans="1:9" s="42" customFormat="1" x14ac:dyDescent="0.25">
      <c r="A15" s="154" t="s">
        <v>97</v>
      </c>
      <c r="B15" s="57" t="s">
        <v>167</v>
      </c>
      <c r="C15" s="57" t="s">
        <v>168</v>
      </c>
      <c r="D15" s="51" t="s">
        <v>103</v>
      </c>
      <c r="E15" s="57" t="s">
        <v>165</v>
      </c>
      <c r="F15" s="51"/>
      <c r="G15" s="52">
        <v>15000</v>
      </c>
    </row>
    <row r="16" spans="1:9" s="42" customFormat="1" ht="42" x14ac:dyDescent="0.25">
      <c r="A16" s="153" t="s">
        <v>97</v>
      </c>
      <c r="B16" s="59" t="s">
        <v>107</v>
      </c>
      <c r="C16" s="59" t="s">
        <v>106</v>
      </c>
      <c r="D16" s="59" t="s">
        <v>75</v>
      </c>
      <c r="E16" s="51" t="s">
        <v>169</v>
      </c>
      <c r="F16" s="51" t="s">
        <v>170</v>
      </c>
      <c r="G16" s="52">
        <v>51000</v>
      </c>
    </row>
    <row r="17" spans="1:7" s="42" customFormat="1" ht="42" x14ac:dyDescent="0.25">
      <c r="A17" s="160" t="s">
        <v>97</v>
      </c>
      <c r="B17" s="62" t="s">
        <v>107</v>
      </c>
      <c r="C17" s="62" t="s">
        <v>106</v>
      </c>
      <c r="D17" s="62" t="s">
        <v>75</v>
      </c>
      <c r="E17" s="53" t="s">
        <v>169</v>
      </c>
      <c r="F17" s="53" t="s">
        <v>171</v>
      </c>
      <c r="G17" s="161">
        <v>39500</v>
      </c>
    </row>
    <row r="18" spans="1:7" s="42" customFormat="1" x14ac:dyDescent="0.25">
      <c r="A18" s="163"/>
      <c r="B18" s="164"/>
      <c r="C18" s="164"/>
      <c r="D18" s="164"/>
      <c r="E18" s="165"/>
      <c r="F18" s="165"/>
      <c r="G18" s="166"/>
    </row>
    <row r="19" spans="1:7" s="42" customFormat="1" ht="42" x14ac:dyDescent="0.25">
      <c r="A19" s="154" t="s">
        <v>97</v>
      </c>
      <c r="B19" s="59" t="s">
        <v>107</v>
      </c>
      <c r="C19" s="59" t="s">
        <v>106</v>
      </c>
      <c r="D19" s="59" t="s">
        <v>75</v>
      </c>
      <c r="E19" s="51" t="s">
        <v>76</v>
      </c>
      <c r="F19" s="51" t="s">
        <v>172</v>
      </c>
      <c r="G19" s="52">
        <v>383438</v>
      </c>
    </row>
    <row r="20" spans="1:7" s="42" customFormat="1" ht="42" x14ac:dyDescent="0.25">
      <c r="A20" s="153" t="s">
        <v>97</v>
      </c>
      <c r="B20" s="59" t="s">
        <v>107</v>
      </c>
      <c r="C20" s="59" t="s">
        <v>106</v>
      </c>
      <c r="D20" s="59" t="s">
        <v>75</v>
      </c>
      <c r="E20" s="51" t="s">
        <v>76</v>
      </c>
      <c r="F20" s="51" t="s">
        <v>173</v>
      </c>
      <c r="G20" s="52">
        <v>243500</v>
      </c>
    </row>
    <row r="21" spans="1:7" s="42" customFormat="1" ht="42" x14ac:dyDescent="0.25">
      <c r="A21" s="152" t="s">
        <v>97</v>
      </c>
      <c r="B21" s="59" t="s">
        <v>107</v>
      </c>
      <c r="C21" s="59" t="s">
        <v>106</v>
      </c>
      <c r="D21" s="59" t="s">
        <v>75</v>
      </c>
      <c r="E21" s="51" t="s">
        <v>76</v>
      </c>
      <c r="F21" s="60" t="s">
        <v>174</v>
      </c>
      <c r="G21" s="61">
        <v>949000</v>
      </c>
    </row>
    <row r="22" spans="1:7" s="42" customFormat="1" x14ac:dyDescent="0.25">
      <c r="A22" s="53" t="s">
        <v>97</v>
      </c>
      <c r="B22" s="62" t="s">
        <v>175</v>
      </c>
      <c r="C22" s="62" t="s">
        <v>176</v>
      </c>
      <c r="D22" s="62" t="s">
        <v>177</v>
      </c>
      <c r="E22" s="62" t="s">
        <v>178</v>
      </c>
      <c r="F22" s="63" t="s">
        <v>179</v>
      </c>
      <c r="G22" s="64">
        <v>19000</v>
      </c>
    </row>
    <row r="23" spans="1:7" x14ac:dyDescent="0.6">
      <c r="A23" s="194" t="s">
        <v>45</v>
      </c>
      <c r="B23" s="195"/>
      <c r="C23" s="195"/>
      <c r="D23" s="195"/>
      <c r="E23" s="195"/>
      <c r="F23" s="196"/>
      <c r="G23" s="80">
        <f>SUM(G7:G22)</f>
        <v>2718562.8</v>
      </c>
    </row>
    <row r="24" spans="1:7" x14ac:dyDescent="0.6">
      <c r="A24" s="142"/>
      <c r="B24" s="142"/>
      <c r="C24" s="142"/>
      <c r="D24" s="142"/>
      <c r="E24" s="142"/>
      <c r="F24" s="142"/>
      <c r="G24" s="143"/>
    </row>
    <row r="26" spans="1:7" s="13" customFormat="1" ht="24.6" x14ac:dyDescent="0.7">
      <c r="A26" s="144" t="s">
        <v>156</v>
      </c>
      <c r="F26" s="46"/>
    </row>
    <row r="27" spans="1:7" x14ac:dyDescent="0.6">
      <c r="A27" s="90" t="s">
        <v>56</v>
      </c>
      <c r="B27" s="90" t="s">
        <v>57</v>
      </c>
      <c r="C27" s="90" t="s">
        <v>58</v>
      </c>
      <c r="D27" s="90" t="s">
        <v>59</v>
      </c>
      <c r="E27" s="90" t="s">
        <v>60</v>
      </c>
      <c r="F27" s="91" t="s">
        <v>55</v>
      </c>
      <c r="G27" s="90" t="s">
        <v>44</v>
      </c>
    </row>
    <row r="28" spans="1:7" ht="42" x14ac:dyDescent="0.6">
      <c r="A28" s="48" t="s">
        <v>97</v>
      </c>
      <c r="B28" s="48" t="s">
        <v>98</v>
      </c>
      <c r="C28" s="48" t="s">
        <v>99</v>
      </c>
      <c r="D28" s="48" t="s">
        <v>100</v>
      </c>
      <c r="E28" s="49" t="s">
        <v>101</v>
      </c>
      <c r="F28" s="49"/>
      <c r="G28" s="50">
        <v>30000</v>
      </c>
    </row>
    <row r="29" spans="1:7" x14ac:dyDescent="0.6">
      <c r="A29" s="154" t="s">
        <v>97</v>
      </c>
      <c r="B29" s="57" t="s">
        <v>104</v>
      </c>
      <c r="C29" s="57" t="s">
        <v>105</v>
      </c>
      <c r="D29" s="57" t="s">
        <v>148</v>
      </c>
      <c r="E29" s="57" t="s">
        <v>149</v>
      </c>
      <c r="F29" s="57"/>
      <c r="G29" s="58">
        <v>82134</v>
      </c>
    </row>
    <row r="30" spans="1:7" x14ac:dyDescent="0.6">
      <c r="A30" s="153" t="s">
        <v>97</v>
      </c>
      <c r="B30" s="57" t="s">
        <v>104</v>
      </c>
      <c r="C30" s="57" t="s">
        <v>105</v>
      </c>
      <c r="D30" s="57" t="s">
        <v>148</v>
      </c>
      <c r="E30" s="140" t="s">
        <v>150</v>
      </c>
      <c r="F30" s="57"/>
      <c r="G30" s="58">
        <v>3285</v>
      </c>
    </row>
    <row r="31" spans="1:7" ht="42" x14ac:dyDescent="0.6">
      <c r="A31" s="153" t="s">
        <v>97</v>
      </c>
      <c r="B31" s="57" t="s">
        <v>104</v>
      </c>
      <c r="C31" s="57" t="s">
        <v>151</v>
      </c>
      <c r="D31" s="51" t="s">
        <v>103</v>
      </c>
      <c r="E31" s="51" t="s">
        <v>152</v>
      </c>
      <c r="F31" s="51"/>
      <c r="G31" s="52">
        <v>165084.56</v>
      </c>
    </row>
    <row r="32" spans="1:7" ht="42" x14ac:dyDescent="0.6">
      <c r="A32" s="152" t="s">
        <v>97</v>
      </c>
      <c r="B32" s="59" t="s">
        <v>107</v>
      </c>
      <c r="C32" s="59" t="s">
        <v>106</v>
      </c>
      <c r="D32" s="59" t="s">
        <v>75</v>
      </c>
      <c r="E32" s="51" t="s">
        <v>76</v>
      </c>
      <c r="F32" s="51" t="s">
        <v>153</v>
      </c>
      <c r="G32" s="52">
        <v>699000</v>
      </c>
    </row>
    <row r="33" spans="1:7" x14ac:dyDescent="0.6">
      <c r="A33" s="51"/>
      <c r="B33" s="59"/>
      <c r="C33" s="59"/>
      <c r="D33" s="59"/>
      <c r="E33" s="59"/>
      <c r="F33" s="60"/>
      <c r="G33" s="61"/>
    </row>
    <row r="34" spans="1:7" x14ac:dyDescent="0.6">
      <c r="A34" s="53"/>
      <c r="B34" s="62"/>
      <c r="C34" s="62"/>
      <c r="D34" s="62"/>
      <c r="E34" s="62"/>
      <c r="F34" s="63"/>
      <c r="G34" s="64"/>
    </row>
    <row r="35" spans="1:7" x14ac:dyDescent="0.6">
      <c r="A35" s="194" t="s">
        <v>45</v>
      </c>
      <c r="B35" s="195"/>
      <c r="C35" s="195"/>
      <c r="D35" s="195"/>
      <c r="E35" s="195"/>
      <c r="F35" s="196"/>
      <c r="G35" s="80">
        <f>SUM(G28:G34)</f>
        <v>979503.56</v>
      </c>
    </row>
  </sheetData>
  <mergeCells count="6">
    <mergeCell ref="A35:F35"/>
    <mergeCell ref="A4:G4"/>
    <mergeCell ref="A1:G1"/>
    <mergeCell ref="A2:G2"/>
    <mergeCell ref="A3:G3"/>
    <mergeCell ref="A23:F23"/>
  </mergeCells>
  <pageMargins left="0.39370078740157483" right="0.23622047244094491" top="0.51181102362204722" bottom="0.74803149606299213" header="0.31496062992125984" footer="0.31496062992125984"/>
  <pageSetup scale="7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view="pageBreakPreview" zoomScaleNormal="100" zoomScaleSheetLayoutView="100" workbookViewId="0">
      <selection activeCell="G17" sqref="G17"/>
    </sheetView>
  </sheetViews>
  <sheetFormatPr defaultColWidth="9.09765625" defaultRowHeight="21" x14ac:dyDescent="0.6"/>
  <cols>
    <col min="1" max="1" width="13.8984375" style="1" customWidth="1"/>
    <col min="2" max="2" width="19.3984375" style="1" customWidth="1"/>
    <col min="3" max="3" width="13.09765625" style="1" customWidth="1"/>
    <col min="4" max="4" width="10.69921875" style="1" customWidth="1"/>
    <col min="5" max="5" width="13.3984375" style="32" customWidth="1"/>
    <col min="6" max="6" width="4" style="1" customWidth="1"/>
    <col min="7" max="7" width="12.296875" style="1" customWidth="1"/>
    <col min="8" max="16384" width="9.09765625" style="1"/>
  </cols>
  <sheetData>
    <row r="1" spans="1:8" x14ac:dyDescent="0.6">
      <c r="A1" s="170" t="s">
        <v>108</v>
      </c>
      <c r="B1" s="170"/>
      <c r="C1" s="170"/>
      <c r="D1" s="170"/>
      <c r="E1" s="170"/>
      <c r="F1" s="170"/>
      <c r="G1" s="170"/>
      <c r="H1" s="170"/>
    </row>
    <row r="2" spans="1:8" x14ac:dyDescent="0.6">
      <c r="A2" s="170" t="s">
        <v>21</v>
      </c>
      <c r="B2" s="170"/>
      <c r="C2" s="170"/>
      <c r="D2" s="170"/>
      <c r="E2" s="170"/>
      <c r="F2" s="170"/>
      <c r="G2" s="170"/>
      <c r="H2" s="170"/>
    </row>
    <row r="3" spans="1:8" x14ac:dyDescent="0.6">
      <c r="A3" s="170" t="s">
        <v>162</v>
      </c>
      <c r="B3" s="170"/>
      <c r="C3" s="170"/>
      <c r="D3" s="170"/>
      <c r="E3" s="170"/>
      <c r="F3" s="170"/>
      <c r="G3" s="170"/>
      <c r="H3" s="170"/>
    </row>
    <row r="4" spans="1:8" x14ac:dyDescent="0.6">
      <c r="A4" s="2" t="s">
        <v>233</v>
      </c>
    </row>
    <row r="5" spans="1:8" x14ac:dyDescent="0.6">
      <c r="B5" s="29"/>
      <c r="E5" s="139">
        <v>2561</v>
      </c>
      <c r="F5" s="136"/>
      <c r="G5" s="136">
        <v>2560</v>
      </c>
    </row>
    <row r="6" spans="1:8" x14ac:dyDescent="0.6">
      <c r="B6" s="8" t="s">
        <v>90</v>
      </c>
      <c r="E6" s="32">
        <f>[3]หมายเหตุ234!$H$15</f>
        <v>7881.56</v>
      </c>
      <c r="G6" s="32">
        <v>14864.58</v>
      </c>
    </row>
    <row r="7" spans="1:8" x14ac:dyDescent="0.6">
      <c r="B7" s="8" t="s">
        <v>91</v>
      </c>
      <c r="E7" s="32">
        <f>[3]หมายเหตุ234!$H$16</f>
        <v>369942</v>
      </c>
      <c r="G7" s="32">
        <v>473537</v>
      </c>
    </row>
    <row r="8" spans="1:8" x14ac:dyDescent="0.6">
      <c r="B8" s="8" t="s">
        <v>115</v>
      </c>
      <c r="E8" s="32">
        <f>[3]หมายเหตุ234!$H$17</f>
        <v>920625.96</v>
      </c>
      <c r="G8" s="32">
        <v>920625.96</v>
      </c>
    </row>
    <row r="9" spans="1:8" x14ac:dyDescent="0.6">
      <c r="B9" s="8" t="s">
        <v>92</v>
      </c>
      <c r="E9" s="32">
        <f>[3]หมายเหตุ234!$H$18</f>
        <v>223700</v>
      </c>
      <c r="G9" s="32">
        <v>223700</v>
      </c>
    </row>
    <row r="10" spans="1:8" x14ac:dyDescent="0.6">
      <c r="B10" s="8" t="s">
        <v>93</v>
      </c>
      <c r="E10" s="32">
        <f>[3]หมายเหตุ234!$H$19</f>
        <v>500710</v>
      </c>
      <c r="G10" s="32">
        <v>500710</v>
      </c>
    </row>
    <row r="11" spans="1:8" x14ac:dyDescent="0.6">
      <c r="B11" s="8" t="s">
        <v>94</v>
      </c>
      <c r="E11" s="32">
        <f>[3]หมายเหตุ234!$H$20</f>
        <v>103000</v>
      </c>
      <c r="G11" s="32">
        <v>103000</v>
      </c>
    </row>
    <row r="12" spans="1:8" x14ac:dyDescent="0.6">
      <c r="B12" s="8" t="s">
        <v>95</v>
      </c>
      <c r="E12" s="32">
        <f>[3]หมายเหตุ234!$H$21</f>
        <v>12700</v>
      </c>
      <c r="G12" s="32">
        <v>12700</v>
      </c>
    </row>
    <row r="13" spans="1:8" x14ac:dyDescent="0.6">
      <c r="B13" s="29" t="s">
        <v>96</v>
      </c>
      <c r="E13" s="32">
        <f>[3]หมายเหตุ234!$H$22</f>
        <v>19570</v>
      </c>
      <c r="G13" s="32">
        <v>19570</v>
      </c>
      <c r="H13" s="13"/>
    </row>
    <row r="14" spans="1:8" ht="21.6" thickBot="1" x14ac:dyDescent="0.65">
      <c r="E14" s="33">
        <f>SUM(E6:E13)</f>
        <v>2158129.52</v>
      </c>
      <c r="G14" s="33">
        <f>SUM(G6:G13)</f>
        <v>2268707.54</v>
      </c>
      <c r="H14" s="13"/>
    </row>
    <row r="15" spans="1:8" ht="21.6" thickTop="1" x14ac:dyDescent="0.6"/>
  </sheetData>
  <mergeCells count="3">
    <mergeCell ref="A1:H1"/>
    <mergeCell ref="A2:H2"/>
    <mergeCell ref="A3:H3"/>
  </mergeCells>
  <pageMargins left="0.7" right="0.7" top="0.38" bottom="0.24" header="0.3" footer="0.17"/>
  <pageSetup scale="88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2"/>
  <sheetViews>
    <sheetView view="pageBreakPreview" topLeftCell="A13" zoomScaleNormal="100" zoomScaleSheetLayoutView="100" workbookViewId="0">
      <selection activeCell="J28" sqref="J28"/>
    </sheetView>
  </sheetViews>
  <sheetFormatPr defaultColWidth="9.09765625" defaultRowHeight="18" x14ac:dyDescent="0.35"/>
  <cols>
    <col min="1" max="2" width="9.09765625" style="106"/>
    <col min="3" max="3" width="5.3984375" style="106" customWidth="1"/>
    <col min="4" max="4" width="4" style="106" customWidth="1"/>
    <col min="5" max="5" width="10.09765625" style="106" customWidth="1"/>
    <col min="6" max="6" width="12.296875" style="106" customWidth="1"/>
    <col min="7" max="7" width="13.3984375" style="106" customWidth="1"/>
    <col min="8" max="8" width="13.09765625" style="106" customWidth="1"/>
    <col min="9" max="9" width="12" style="106" customWidth="1"/>
    <col min="10" max="10" width="13.19921875" style="106" customWidth="1"/>
    <col min="11" max="11" width="12.296875" style="106" customWidth="1"/>
    <col min="12" max="13" width="9.09765625" style="106"/>
    <col min="14" max="14" width="12.3984375" style="106" bestFit="1" customWidth="1"/>
    <col min="15" max="16384" width="9.09765625" style="106"/>
  </cols>
  <sheetData>
    <row r="1" spans="1:13" x14ac:dyDescent="0.35">
      <c r="A1" s="201" t="s">
        <v>108</v>
      </c>
      <c r="B1" s="201"/>
      <c r="C1" s="201"/>
      <c r="D1" s="201"/>
      <c r="E1" s="201"/>
      <c r="F1" s="201"/>
      <c r="G1" s="201"/>
      <c r="H1" s="201"/>
      <c r="I1" s="201"/>
      <c r="J1" s="201"/>
      <c r="K1" s="201"/>
    </row>
    <row r="2" spans="1:13" x14ac:dyDescent="0.35">
      <c r="A2" s="201" t="s">
        <v>21</v>
      </c>
      <c r="B2" s="201"/>
      <c r="C2" s="201"/>
      <c r="D2" s="201"/>
      <c r="E2" s="201"/>
      <c r="F2" s="201"/>
      <c r="G2" s="201"/>
      <c r="H2" s="201"/>
      <c r="I2" s="201"/>
      <c r="J2" s="201"/>
      <c r="K2" s="201"/>
    </row>
    <row r="3" spans="1:13" x14ac:dyDescent="0.35">
      <c r="A3" s="201" t="s">
        <v>159</v>
      </c>
      <c r="B3" s="201"/>
      <c r="C3" s="201"/>
      <c r="D3" s="201"/>
      <c r="E3" s="201"/>
      <c r="F3" s="201"/>
      <c r="G3" s="201"/>
      <c r="H3" s="201"/>
      <c r="I3" s="201"/>
      <c r="J3" s="201"/>
      <c r="K3" s="201"/>
    </row>
    <row r="4" spans="1:13" x14ac:dyDescent="0.35">
      <c r="A4" s="106" t="s">
        <v>234</v>
      </c>
    </row>
    <row r="5" spans="1:13" x14ac:dyDescent="0.35">
      <c r="F5" s="198">
        <v>2561</v>
      </c>
      <c r="G5" s="199"/>
      <c r="H5" s="200"/>
      <c r="I5" s="198">
        <v>2560</v>
      </c>
      <c r="J5" s="199"/>
      <c r="K5" s="200"/>
    </row>
    <row r="6" spans="1:13" x14ac:dyDescent="0.35">
      <c r="A6" s="107" t="s">
        <v>207</v>
      </c>
      <c r="B6" s="108"/>
      <c r="C6" s="108"/>
      <c r="D6" s="108"/>
      <c r="E6" s="108"/>
      <c r="F6" s="109"/>
      <c r="G6" s="110"/>
      <c r="H6" s="111">
        <v>6940652.7800000003</v>
      </c>
      <c r="I6" s="127"/>
      <c r="J6" s="128"/>
      <c r="K6" s="129">
        <v>6662433.0800000001</v>
      </c>
    </row>
    <row r="7" spans="1:13" x14ac:dyDescent="0.35">
      <c r="A7" s="109"/>
      <c r="B7" s="110" t="s">
        <v>61</v>
      </c>
      <c r="C7" s="110"/>
      <c r="D7" s="110"/>
      <c r="E7" s="110"/>
      <c r="F7" s="112">
        <f>[3]กระดาษทำการปิดบัญชี!$S$27</f>
        <v>5250266.8199999966</v>
      </c>
      <c r="G7" s="110"/>
      <c r="H7" s="113"/>
      <c r="I7" s="130">
        <v>4194204.93</v>
      </c>
      <c r="J7" s="119"/>
      <c r="K7" s="111"/>
    </row>
    <row r="8" spans="1:13" x14ac:dyDescent="0.35">
      <c r="A8" s="109"/>
      <c r="B8" s="110" t="s">
        <v>62</v>
      </c>
      <c r="C8" s="110"/>
      <c r="D8" s="110"/>
      <c r="E8" s="110"/>
      <c r="F8" s="109"/>
      <c r="G8" s="110"/>
      <c r="H8" s="113"/>
      <c r="I8" s="130"/>
      <c r="J8" s="119"/>
      <c r="K8" s="111"/>
    </row>
    <row r="9" spans="1:13" x14ac:dyDescent="0.35">
      <c r="A9" s="109"/>
      <c r="B9" s="110" t="s">
        <v>63</v>
      </c>
      <c r="C9" s="110"/>
      <c r="D9" s="110"/>
      <c r="E9" s="110"/>
      <c r="F9" s="114">
        <f>[3]กระดาษทำการปิดบัญชี!$M$28</f>
        <v>1312566.71</v>
      </c>
      <c r="G9" s="110"/>
      <c r="H9" s="110"/>
      <c r="I9" s="114">
        <v>1048551.23</v>
      </c>
      <c r="J9" s="119"/>
      <c r="K9" s="111"/>
    </row>
    <row r="10" spans="1:13" x14ac:dyDescent="0.35">
      <c r="A10" s="109" t="s">
        <v>64</v>
      </c>
      <c r="B10" s="110"/>
      <c r="C10" s="110"/>
      <c r="D10" s="110"/>
      <c r="E10" s="110"/>
      <c r="F10" s="109"/>
      <c r="G10" s="115">
        <f>F7-F9</f>
        <v>3937700.1099999966</v>
      </c>
      <c r="H10" s="113"/>
      <c r="I10" s="130"/>
      <c r="J10" s="119">
        <v>3145653.7</v>
      </c>
      <c r="K10" s="111"/>
    </row>
    <row r="11" spans="1:13" x14ac:dyDescent="0.35">
      <c r="A11" s="109" t="s">
        <v>114</v>
      </c>
      <c r="B11" s="110"/>
      <c r="C11" s="110"/>
      <c r="D11" s="110"/>
      <c r="E11" s="110"/>
      <c r="F11" s="109"/>
      <c r="G11" s="115">
        <f>ประกอบหมายเหตุ9!C12</f>
        <v>19554</v>
      </c>
      <c r="H11" s="113"/>
      <c r="I11" s="130"/>
      <c r="J11" s="119">
        <v>58269</v>
      </c>
      <c r="K11" s="111"/>
    </row>
    <row r="12" spans="1:13" x14ac:dyDescent="0.35">
      <c r="A12" s="109" t="s">
        <v>74</v>
      </c>
      <c r="B12" s="110"/>
      <c r="C12" s="110"/>
      <c r="D12" s="110"/>
      <c r="E12" s="110"/>
      <c r="F12" s="109"/>
      <c r="G12" s="115">
        <f>[3]กระดาษทำการปิดบัญชี!$H$22</f>
        <v>172363.52000000002</v>
      </c>
      <c r="H12" s="113"/>
      <c r="I12" s="130"/>
      <c r="J12" s="119">
        <v>318779</v>
      </c>
      <c r="K12" s="111"/>
    </row>
    <row r="13" spans="1:13" x14ac:dyDescent="0.35">
      <c r="A13" s="109" t="s">
        <v>65</v>
      </c>
      <c r="B13" s="110"/>
      <c r="C13" s="110"/>
      <c r="D13" s="110"/>
      <c r="E13" s="110"/>
      <c r="F13" s="109"/>
      <c r="G13" s="116">
        <f>-'ประกอบหมายเหตุ 9.1'!F42</f>
        <v>-2285800</v>
      </c>
      <c r="H13" s="113"/>
      <c r="I13" s="130"/>
      <c r="J13" s="119">
        <v>-3239682</v>
      </c>
      <c r="K13" s="111"/>
      <c r="M13" s="110"/>
    </row>
    <row r="14" spans="1:13" x14ac:dyDescent="0.35">
      <c r="A14" s="109" t="s">
        <v>118</v>
      </c>
      <c r="B14" s="110"/>
      <c r="C14" s="110"/>
      <c r="D14" s="110"/>
      <c r="E14" s="110"/>
      <c r="F14" s="109"/>
      <c r="G14" s="117">
        <v>0</v>
      </c>
      <c r="H14" s="118">
        <f>G10+G11+G12+G13+G14</f>
        <v>1843817.6299999966</v>
      </c>
      <c r="I14" s="130"/>
      <c r="J14" s="117">
        <v>-4800</v>
      </c>
      <c r="K14" s="131">
        <v>278219.7</v>
      </c>
      <c r="M14" s="110"/>
    </row>
    <row r="15" spans="1:13" ht="18.600000000000001" thickBot="1" x14ac:dyDescent="0.4">
      <c r="A15" s="109" t="s">
        <v>113</v>
      </c>
      <c r="B15" s="110"/>
      <c r="C15" s="110"/>
      <c r="D15" s="110"/>
      <c r="E15" s="110"/>
      <c r="F15" s="109"/>
      <c r="G15" s="119"/>
      <c r="H15" s="120">
        <f>H6+H14</f>
        <v>8784470.4099999964</v>
      </c>
      <c r="I15" s="130"/>
      <c r="J15" s="119"/>
      <c r="K15" s="132">
        <v>6940652.7800000003</v>
      </c>
      <c r="M15" s="110"/>
    </row>
    <row r="16" spans="1:13" ht="18.600000000000001" thickTop="1" x14ac:dyDescent="0.35">
      <c r="A16" s="121"/>
      <c r="B16" s="122"/>
      <c r="C16" s="122"/>
      <c r="D16" s="122"/>
      <c r="E16" s="122"/>
      <c r="F16" s="121"/>
      <c r="G16" s="116"/>
      <c r="H16" s="118"/>
      <c r="I16" s="114"/>
      <c r="J16" s="116"/>
      <c r="K16" s="131"/>
      <c r="M16" s="110"/>
    </row>
    <row r="17" spans="1:14" x14ac:dyDescent="0.35">
      <c r="A17" s="106" t="s">
        <v>205</v>
      </c>
      <c r="N17" s="106">
        <v>28112643.260000002</v>
      </c>
    </row>
    <row r="18" spans="1:14" x14ac:dyDescent="0.35">
      <c r="N18" s="123">
        <f>N17-H15</f>
        <v>19328172.850000005</v>
      </c>
    </row>
    <row r="19" spans="1:14" x14ac:dyDescent="0.35">
      <c r="A19" s="106" t="s">
        <v>206</v>
      </c>
      <c r="H19" s="134">
        <v>2561</v>
      </c>
      <c r="I19" s="134"/>
      <c r="J19" s="134">
        <v>2560</v>
      </c>
    </row>
    <row r="20" spans="1:14" ht="21" x14ac:dyDescent="0.35">
      <c r="A20" s="106">
        <v>1</v>
      </c>
      <c r="B20" s="69" t="s">
        <v>79</v>
      </c>
      <c r="H20" s="124"/>
    </row>
    <row r="21" spans="1:14" ht="21" x14ac:dyDescent="0.35">
      <c r="A21" s="106">
        <v>2</v>
      </c>
      <c r="B21" s="69" t="s">
        <v>6</v>
      </c>
      <c r="H21" s="124">
        <v>0</v>
      </c>
      <c r="J21" s="124">
        <v>0</v>
      </c>
    </row>
    <row r="22" spans="1:14" ht="21" x14ac:dyDescent="0.35">
      <c r="A22" s="106">
        <v>3</v>
      </c>
      <c r="B22" s="69" t="s">
        <v>9</v>
      </c>
      <c r="H22" s="124"/>
      <c r="J22" s="124"/>
    </row>
    <row r="23" spans="1:14" ht="21" x14ac:dyDescent="0.35">
      <c r="A23" s="106">
        <v>4</v>
      </c>
      <c r="B23" s="69" t="s">
        <v>80</v>
      </c>
      <c r="H23" s="124"/>
      <c r="J23" s="124"/>
    </row>
    <row r="24" spans="1:14" ht="21" x14ac:dyDescent="0.35">
      <c r="A24" s="106">
        <v>5</v>
      </c>
      <c r="B24" s="69" t="s">
        <v>160</v>
      </c>
      <c r="H24" s="124"/>
      <c r="J24" s="124"/>
    </row>
    <row r="25" spans="1:14" ht="21" x14ac:dyDescent="0.35">
      <c r="B25" s="69" t="s">
        <v>161</v>
      </c>
      <c r="H25" s="124"/>
      <c r="J25" s="124"/>
    </row>
    <row r="26" spans="1:14" ht="21" x14ac:dyDescent="0.35">
      <c r="A26" s="106">
        <v>6</v>
      </c>
      <c r="B26" s="69" t="s">
        <v>5</v>
      </c>
      <c r="H26" s="124"/>
      <c r="J26" s="124">
        <v>293200</v>
      </c>
    </row>
    <row r="27" spans="1:14" x14ac:dyDescent="0.35">
      <c r="A27" s="106">
        <v>7</v>
      </c>
      <c r="B27" s="106" t="s">
        <v>66</v>
      </c>
      <c r="H27" s="123">
        <f>H15-H20-H21-H22-H23-H24</f>
        <v>8784470.4099999964</v>
      </c>
      <c r="J27" s="124">
        <f>K15-J21-J22-J23-J24-J25-J26</f>
        <v>6647452.7800000003</v>
      </c>
    </row>
    <row r="28" spans="1:14" ht="18.600000000000001" thickBot="1" x14ac:dyDescent="0.4">
      <c r="H28" s="125">
        <f>H27+H22+H23+H24+H21</f>
        <v>8784470.4099999964</v>
      </c>
      <c r="J28" s="126">
        <f>SUM(J21:J27)</f>
        <v>6940652.7800000003</v>
      </c>
    </row>
    <row r="29" spans="1:14" ht="18.600000000000001" thickTop="1" x14ac:dyDescent="0.35">
      <c r="H29" s="133"/>
      <c r="J29" s="119"/>
    </row>
    <row r="30" spans="1:14" x14ac:dyDescent="0.35">
      <c r="H30" s="134">
        <v>2561</v>
      </c>
      <c r="I30" s="134"/>
      <c r="J30" s="134">
        <v>2560</v>
      </c>
    </row>
    <row r="31" spans="1:14" x14ac:dyDescent="0.35">
      <c r="A31" s="106" t="s">
        <v>204</v>
      </c>
      <c r="H31" s="124">
        <v>3078000</v>
      </c>
      <c r="J31" s="167">
        <v>488800</v>
      </c>
    </row>
    <row r="32" spans="1:14" x14ac:dyDescent="0.35">
      <c r="A32" s="106" t="s">
        <v>235</v>
      </c>
    </row>
  </sheetData>
  <mergeCells count="5">
    <mergeCell ref="F5:H5"/>
    <mergeCell ref="I5:K5"/>
    <mergeCell ref="A1:K1"/>
    <mergeCell ref="A2:K2"/>
    <mergeCell ref="A3:K3"/>
  </mergeCells>
  <pageMargins left="0.62" right="0.21" top="0.75" bottom="0.75" header="0.3" footer="0.3"/>
  <pageSetup scale="80" orientation="portrait" r:id="rId1"/>
  <colBreaks count="1" manualBreakCount="1">
    <brk id="11" max="1048575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4"/>
  <sheetViews>
    <sheetView workbookViewId="0">
      <selection activeCell="C22" sqref="C22"/>
    </sheetView>
  </sheetViews>
  <sheetFormatPr defaultColWidth="9" defaultRowHeight="16.8" x14ac:dyDescent="0.5"/>
  <cols>
    <col min="1" max="1" width="20.09765625" style="82" customWidth="1"/>
    <col min="2" max="2" width="39" style="82" customWidth="1"/>
    <col min="3" max="3" width="17.59765625" style="82" customWidth="1"/>
    <col min="4" max="16384" width="9" style="82"/>
  </cols>
  <sheetData>
    <row r="1" spans="1:8" ht="21" x14ac:dyDescent="0.5">
      <c r="A1" s="202" t="s">
        <v>110</v>
      </c>
      <c r="B1" s="202"/>
      <c r="C1" s="202"/>
      <c r="D1" s="30"/>
      <c r="E1" s="30"/>
      <c r="F1" s="30"/>
      <c r="G1" s="30"/>
      <c r="H1" s="30"/>
    </row>
    <row r="2" spans="1:8" ht="21" x14ac:dyDescent="0.5">
      <c r="A2" s="202" t="s">
        <v>21</v>
      </c>
      <c r="B2" s="202"/>
      <c r="C2" s="202"/>
      <c r="D2" s="30"/>
      <c r="E2" s="30"/>
      <c r="F2" s="30"/>
      <c r="G2" s="30"/>
      <c r="H2" s="30"/>
    </row>
    <row r="3" spans="1:8" ht="21" x14ac:dyDescent="0.5">
      <c r="A3" s="202" t="s">
        <v>158</v>
      </c>
      <c r="B3" s="202"/>
      <c r="C3" s="202"/>
      <c r="D3" s="30"/>
      <c r="E3" s="30"/>
      <c r="F3" s="30"/>
      <c r="G3" s="30"/>
      <c r="H3" s="30"/>
    </row>
    <row r="4" spans="1:8" ht="21" x14ac:dyDescent="0.6">
      <c r="A4" s="1" t="s">
        <v>236</v>
      </c>
    </row>
    <row r="5" spans="1:8" ht="21" x14ac:dyDescent="0.6">
      <c r="A5" s="81" t="s">
        <v>59</v>
      </c>
      <c r="B5" s="81" t="s">
        <v>60</v>
      </c>
      <c r="C5" s="81" t="s">
        <v>44</v>
      </c>
    </row>
    <row r="6" spans="1:8" ht="21" x14ac:dyDescent="0.6">
      <c r="A6" s="28" t="s">
        <v>116</v>
      </c>
      <c r="B6" s="28" t="s">
        <v>117</v>
      </c>
      <c r="C6" s="84">
        <v>7500</v>
      </c>
    </row>
    <row r="7" spans="1:8" ht="21" x14ac:dyDescent="0.6">
      <c r="A7" s="26" t="s">
        <v>146</v>
      </c>
      <c r="B7" s="26" t="s">
        <v>147</v>
      </c>
      <c r="C7" s="85">
        <v>12054</v>
      </c>
    </row>
    <row r="8" spans="1:8" ht="21" x14ac:dyDescent="0.6">
      <c r="A8" s="26"/>
      <c r="B8" s="26"/>
      <c r="C8" s="85">
        <v>0</v>
      </c>
    </row>
    <row r="9" spans="1:8" ht="21" x14ac:dyDescent="0.6">
      <c r="A9" s="26"/>
      <c r="B9" s="26"/>
      <c r="C9" s="85"/>
    </row>
    <row r="10" spans="1:8" ht="21" x14ac:dyDescent="0.6">
      <c r="A10" s="26"/>
      <c r="B10" s="26"/>
      <c r="C10" s="85"/>
    </row>
    <row r="11" spans="1:8" ht="21" x14ac:dyDescent="0.6">
      <c r="A11" s="27"/>
      <c r="B11" s="27"/>
      <c r="C11" s="86"/>
    </row>
    <row r="12" spans="1:8" ht="21" x14ac:dyDescent="0.6">
      <c r="A12" s="194" t="s">
        <v>45</v>
      </c>
      <c r="B12" s="196"/>
      <c r="C12" s="80">
        <f>SUM(C6:C11)</f>
        <v>19554</v>
      </c>
    </row>
    <row r="13" spans="1:8" x14ac:dyDescent="0.5">
      <c r="C13" s="83"/>
    </row>
    <row r="14" spans="1:8" x14ac:dyDescent="0.5">
      <c r="C14" s="83"/>
    </row>
  </sheetData>
  <mergeCells count="4">
    <mergeCell ref="A12:B12"/>
    <mergeCell ref="A1:C1"/>
    <mergeCell ref="A2:C2"/>
    <mergeCell ref="A3:C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97"/>
  <sheetViews>
    <sheetView view="pageBreakPreview" topLeftCell="A79" zoomScale="90" zoomScaleNormal="100" zoomScaleSheetLayoutView="90" workbookViewId="0">
      <selection activeCell="H91" sqref="H91"/>
    </sheetView>
  </sheetViews>
  <sheetFormatPr defaultColWidth="9.09765625" defaultRowHeight="21" x14ac:dyDescent="0.6"/>
  <cols>
    <col min="1" max="1" width="14.3984375" style="1" customWidth="1"/>
    <col min="2" max="2" width="11.69921875" style="1" customWidth="1"/>
    <col min="3" max="3" width="32.5" style="1" customWidth="1"/>
    <col min="4" max="4" width="13.796875" style="1" customWidth="1"/>
    <col min="5" max="5" width="12" style="1" customWidth="1"/>
    <col min="6" max="6" width="12.796875" style="1" customWidth="1"/>
    <col min="7" max="7" width="12" style="1" customWidth="1"/>
    <col min="8" max="8" width="12.69921875" style="1" customWidth="1"/>
    <col min="9" max="16384" width="9.09765625" style="1"/>
  </cols>
  <sheetData>
    <row r="1" spans="1:10" x14ac:dyDescent="0.6">
      <c r="A1" s="202" t="s">
        <v>110</v>
      </c>
      <c r="B1" s="202"/>
      <c r="C1" s="202"/>
      <c r="D1" s="202"/>
      <c r="E1" s="202"/>
      <c r="F1" s="202"/>
      <c r="G1" s="202"/>
      <c r="H1" s="202"/>
      <c r="I1" s="30"/>
      <c r="J1" s="30"/>
    </row>
    <row r="2" spans="1:10" x14ac:dyDescent="0.6">
      <c r="A2" s="202" t="s">
        <v>21</v>
      </c>
      <c r="B2" s="202"/>
      <c r="C2" s="202"/>
      <c r="D2" s="202"/>
      <c r="E2" s="202"/>
      <c r="F2" s="202"/>
      <c r="G2" s="202"/>
      <c r="H2" s="202"/>
      <c r="I2" s="30"/>
      <c r="J2" s="30"/>
    </row>
    <row r="3" spans="1:10" x14ac:dyDescent="0.6">
      <c r="A3" s="202" t="s">
        <v>158</v>
      </c>
      <c r="B3" s="202"/>
      <c r="C3" s="202"/>
      <c r="D3" s="202"/>
      <c r="E3" s="202"/>
      <c r="F3" s="202"/>
      <c r="G3" s="202"/>
      <c r="H3" s="202"/>
      <c r="I3" s="30"/>
      <c r="J3" s="30"/>
    </row>
    <row r="4" spans="1:10" x14ac:dyDescent="0.6">
      <c r="A4" s="2" t="s">
        <v>237</v>
      </c>
    </row>
    <row r="5" spans="1:10" ht="24.6" x14ac:dyDescent="0.7">
      <c r="A5" s="135" t="s">
        <v>157</v>
      </c>
      <c r="B5" s="2"/>
    </row>
    <row r="6" spans="1:10" ht="42" x14ac:dyDescent="0.6">
      <c r="A6" s="25" t="s">
        <v>59</v>
      </c>
      <c r="B6" s="25" t="s">
        <v>60</v>
      </c>
      <c r="C6" s="25" t="s">
        <v>55</v>
      </c>
      <c r="D6" s="31" t="s">
        <v>67</v>
      </c>
      <c r="E6" s="25" t="s">
        <v>68</v>
      </c>
      <c r="F6" s="25" t="s">
        <v>69</v>
      </c>
      <c r="G6" s="25" t="s">
        <v>70</v>
      </c>
      <c r="H6" s="25" t="s">
        <v>71</v>
      </c>
    </row>
    <row r="7" spans="1:10" ht="42" x14ac:dyDescent="0.6">
      <c r="A7" s="73" t="s">
        <v>75</v>
      </c>
      <c r="B7" s="73" t="s">
        <v>76</v>
      </c>
      <c r="C7" s="78" t="s">
        <v>111</v>
      </c>
      <c r="D7" s="74">
        <v>132000</v>
      </c>
      <c r="E7" s="70">
        <v>132000</v>
      </c>
      <c r="F7" s="70">
        <v>132000</v>
      </c>
      <c r="G7" s="72"/>
      <c r="H7" s="72"/>
    </row>
    <row r="8" spans="1:10" ht="42" x14ac:dyDescent="0.6">
      <c r="A8" s="73" t="s">
        <v>75</v>
      </c>
      <c r="B8" s="73" t="s">
        <v>76</v>
      </c>
      <c r="C8" s="79" t="s">
        <v>132</v>
      </c>
      <c r="D8" s="75">
        <v>40000</v>
      </c>
      <c r="E8" s="75">
        <v>40000</v>
      </c>
      <c r="F8" s="75">
        <v>40000</v>
      </c>
      <c r="G8" s="72"/>
      <c r="H8" s="72"/>
    </row>
    <row r="9" spans="1:10" ht="43.5" customHeight="1" x14ac:dyDescent="0.6">
      <c r="A9" s="73" t="s">
        <v>75</v>
      </c>
      <c r="B9" s="73" t="s">
        <v>76</v>
      </c>
      <c r="C9" s="79" t="s">
        <v>135</v>
      </c>
      <c r="D9" s="75">
        <v>5800</v>
      </c>
      <c r="E9" s="75">
        <v>5800</v>
      </c>
      <c r="F9" s="75">
        <v>5800</v>
      </c>
      <c r="G9" s="72"/>
      <c r="H9" s="72"/>
    </row>
    <row r="10" spans="1:10" ht="43.5" customHeight="1" x14ac:dyDescent="0.6">
      <c r="A10" s="73" t="s">
        <v>75</v>
      </c>
      <c r="B10" s="73" t="s">
        <v>76</v>
      </c>
      <c r="C10" s="79" t="s">
        <v>136</v>
      </c>
      <c r="D10" s="75">
        <v>98000</v>
      </c>
      <c r="E10" s="75">
        <v>98000</v>
      </c>
      <c r="F10" s="75">
        <v>98000</v>
      </c>
      <c r="G10" s="72"/>
      <c r="H10" s="72"/>
    </row>
    <row r="11" spans="1:10" ht="42" x14ac:dyDescent="0.6">
      <c r="A11" s="73" t="s">
        <v>75</v>
      </c>
      <c r="B11" s="73" t="s">
        <v>76</v>
      </c>
      <c r="C11" s="79" t="s">
        <v>141</v>
      </c>
      <c r="D11" s="75">
        <v>99000</v>
      </c>
      <c r="E11" s="75">
        <v>99000</v>
      </c>
      <c r="F11" s="75">
        <v>99000</v>
      </c>
      <c r="G11" s="72"/>
      <c r="H11" s="75"/>
    </row>
    <row r="12" spans="1:10" ht="43.5" customHeight="1" x14ac:dyDescent="0.6">
      <c r="A12" s="73" t="s">
        <v>75</v>
      </c>
      <c r="B12" s="73" t="s">
        <v>76</v>
      </c>
      <c r="C12" s="79" t="s">
        <v>154</v>
      </c>
      <c r="D12" s="75">
        <v>8000</v>
      </c>
      <c r="E12" s="75">
        <v>8000</v>
      </c>
      <c r="F12" s="75">
        <v>8000</v>
      </c>
      <c r="G12" s="88"/>
      <c r="H12" s="75"/>
    </row>
    <row r="13" spans="1:10" ht="42" x14ac:dyDescent="0.6">
      <c r="A13" s="73" t="s">
        <v>75</v>
      </c>
      <c r="B13" s="73" t="s">
        <v>76</v>
      </c>
      <c r="C13" s="79" t="s">
        <v>142</v>
      </c>
      <c r="D13" s="75">
        <v>8000</v>
      </c>
      <c r="E13" s="75">
        <v>8000</v>
      </c>
      <c r="F13" s="75">
        <v>8000</v>
      </c>
      <c r="G13" s="72"/>
      <c r="H13" s="75"/>
    </row>
    <row r="14" spans="1:10" ht="42" x14ac:dyDescent="0.6">
      <c r="A14" s="73" t="s">
        <v>75</v>
      </c>
      <c r="B14" s="73" t="s">
        <v>76</v>
      </c>
      <c r="C14" s="79" t="s">
        <v>112</v>
      </c>
      <c r="D14" s="75">
        <v>98000</v>
      </c>
      <c r="E14" s="75">
        <v>98000</v>
      </c>
      <c r="F14" s="75">
        <v>98000</v>
      </c>
      <c r="G14" s="72"/>
      <c r="H14" s="75"/>
    </row>
    <row r="15" spans="1:10" ht="42" x14ac:dyDescent="0.6">
      <c r="A15" s="73" t="s">
        <v>75</v>
      </c>
      <c r="B15" s="73" t="s">
        <v>76</v>
      </c>
      <c r="C15" s="148" t="s">
        <v>190</v>
      </c>
      <c r="D15" s="71">
        <v>160000</v>
      </c>
      <c r="E15" s="72"/>
      <c r="F15" s="72">
        <v>157000</v>
      </c>
      <c r="G15" s="137"/>
      <c r="H15" s="75"/>
    </row>
    <row r="16" spans="1:10" ht="43.5" customHeight="1" x14ac:dyDescent="0.6">
      <c r="A16" s="73" t="s">
        <v>75</v>
      </c>
      <c r="B16" s="73" t="s">
        <v>76</v>
      </c>
      <c r="C16" s="148" t="s">
        <v>191</v>
      </c>
      <c r="D16" s="138">
        <v>160000</v>
      </c>
      <c r="E16" s="137"/>
      <c r="F16" s="137">
        <v>157000</v>
      </c>
      <c r="G16" s="137"/>
      <c r="H16" s="75"/>
    </row>
    <row r="17" spans="1:8" ht="43.5" customHeight="1" x14ac:dyDescent="0.6">
      <c r="A17" s="73" t="s">
        <v>75</v>
      </c>
      <c r="B17" s="73" t="s">
        <v>76</v>
      </c>
      <c r="C17" s="148" t="s">
        <v>192</v>
      </c>
      <c r="D17" s="138">
        <v>153000</v>
      </c>
      <c r="E17" s="137"/>
      <c r="F17" s="137">
        <v>149000</v>
      </c>
      <c r="G17" s="137"/>
      <c r="H17" s="75"/>
    </row>
    <row r="18" spans="1:8" ht="43.5" customHeight="1" x14ac:dyDescent="0.6">
      <c r="A18" s="73" t="s">
        <v>75</v>
      </c>
      <c r="B18" s="73" t="s">
        <v>76</v>
      </c>
      <c r="C18" s="148" t="s">
        <v>193</v>
      </c>
      <c r="D18" s="138">
        <v>150000</v>
      </c>
      <c r="E18" s="137"/>
      <c r="F18" s="137">
        <v>146000</v>
      </c>
      <c r="G18" s="137"/>
      <c r="H18" s="75"/>
    </row>
    <row r="19" spans="1:8" ht="43.5" customHeight="1" x14ac:dyDescent="0.6">
      <c r="A19" s="73" t="s">
        <v>75</v>
      </c>
      <c r="B19" s="73" t="s">
        <v>76</v>
      </c>
      <c r="C19" s="148" t="s">
        <v>194</v>
      </c>
      <c r="D19" s="138">
        <v>179000</v>
      </c>
      <c r="E19" s="137"/>
      <c r="F19" s="137">
        <v>175000</v>
      </c>
      <c r="G19" s="137"/>
      <c r="H19" s="75"/>
    </row>
    <row r="20" spans="1:8" ht="42" x14ac:dyDescent="0.6">
      <c r="A20" s="73" t="s">
        <v>75</v>
      </c>
      <c r="B20" s="73" t="s">
        <v>76</v>
      </c>
      <c r="C20" s="148" t="s">
        <v>195</v>
      </c>
      <c r="D20" s="74">
        <v>175000</v>
      </c>
      <c r="E20" s="70"/>
      <c r="F20" s="70">
        <v>171000</v>
      </c>
      <c r="G20" s="137"/>
      <c r="H20" s="75"/>
    </row>
    <row r="21" spans="1:8" ht="63" x14ac:dyDescent="0.6">
      <c r="A21" s="73" t="s">
        <v>75</v>
      </c>
      <c r="B21" s="73" t="s">
        <v>76</v>
      </c>
      <c r="C21" s="149" t="s">
        <v>196</v>
      </c>
      <c r="D21" s="138">
        <v>150000</v>
      </c>
      <c r="E21" s="137"/>
      <c r="F21" s="137">
        <v>147000</v>
      </c>
      <c r="G21" s="137"/>
      <c r="H21" s="75"/>
    </row>
    <row r="22" spans="1:8" ht="42" x14ac:dyDescent="0.6">
      <c r="A22" s="73" t="s">
        <v>75</v>
      </c>
      <c r="B22" s="73" t="s">
        <v>76</v>
      </c>
      <c r="C22" s="148" t="s">
        <v>197</v>
      </c>
      <c r="D22" s="147">
        <v>79000</v>
      </c>
      <c r="E22" s="147">
        <v>79000</v>
      </c>
      <c r="F22" s="147"/>
      <c r="G22" s="137">
        <f t="shared" ref="G22:G39" si="0">D22-F22</f>
        <v>79000</v>
      </c>
      <c r="H22" s="75"/>
    </row>
    <row r="23" spans="1:8" ht="42" x14ac:dyDescent="0.6">
      <c r="A23" s="73" t="s">
        <v>75</v>
      </c>
      <c r="B23" s="73" t="s">
        <v>76</v>
      </c>
      <c r="C23" s="148" t="s">
        <v>198</v>
      </c>
      <c r="D23" s="147">
        <v>152000</v>
      </c>
      <c r="E23" s="150"/>
      <c r="F23" s="147">
        <v>148000</v>
      </c>
      <c r="G23" s="137"/>
      <c r="H23" s="75"/>
    </row>
    <row r="24" spans="1:8" ht="42" x14ac:dyDescent="0.6">
      <c r="A24" s="73" t="s">
        <v>75</v>
      </c>
      <c r="B24" s="73" t="s">
        <v>76</v>
      </c>
      <c r="C24" s="148" t="s">
        <v>199</v>
      </c>
      <c r="D24" s="75">
        <v>42000</v>
      </c>
      <c r="E24" s="75"/>
      <c r="F24" s="75">
        <v>42000</v>
      </c>
      <c r="G24" s="137"/>
      <c r="H24" s="75"/>
    </row>
    <row r="25" spans="1:8" ht="42" x14ac:dyDescent="0.6">
      <c r="A25" s="73" t="s">
        <v>75</v>
      </c>
      <c r="B25" s="73" t="s">
        <v>76</v>
      </c>
      <c r="C25" s="79" t="s">
        <v>200</v>
      </c>
      <c r="D25" s="75">
        <v>162000</v>
      </c>
      <c r="E25" s="75"/>
      <c r="F25" s="75">
        <v>158000</v>
      </c>
      <c r="G25" s="70"/>
      <c r="H25" s="75"/>
    </row>
    <row r="26" spans="1:8" ht="42" x14ac:dyDescent="0.6">
      <c r="A26" s="162" t="s">
        <v>59</v>
      </c>
      <c r="B26" s="162" t="s">
        <v>60</v>
      </c>
      <c r="C26" s="162" t="s">
        <v>55</v>
      </c>
      <c r="D26" s="31" t="s">
        <v>67</v>
      </c>
      <c r="E26" s="162" t="s">
        <v>68</v>
      </c>
      <c r="F26" s="162" t="s">
        <v>69</v>
      </c>
      <c r="G26" s="162" t="s">
        <v>70</v>
      </c>
      <c r="H26" s="162" t="s">
        <v>71</v>
      </c>
    </row>
    <row r="27" spans="1:8" ht="42" x14ac:dyDescent="0.6">
      <c r="A27" s="73" t="s">
        <v>75</v>
      </c>
      <c r="B27" s="73" t="s">
        <v>76</v>
      </c>
      <c r="C27" s="79" t="s">
        <v>201</v>
      </c>
      <c r="D27" s="75">
        <v>52000</v>
      </c>
      <c r="E27" s="75"/>
      <c r="F27" s="75">
        <v>51000</v>
      </c>
      <c r="G27" s="70"/>
      <c r="H27" s="75"/>
    </row>
    <row r="28" spans="1:8" ht="42" x14ac:dyDescent="0.6">
      <c r="A28" s="73" t="s">
        <v>75</v>
      </c>
      <c r="B28" s="73" t="s">
        <v>76</v>
      </c>
      <c r="C28" s="79" t="s">
        <v>202</v>
      </c>
      <c r="D28" s="75">
        <v>153000</v>
      </c>
      <c r="E28" s="75"/>
      <c r="F28" s="75">
        <v>149000</v>
      </c>
      <c r="G28" s="137"/>
      <c r="H28" s="75"/>
    </row>
    <row r="29" spans="1:8" ht="42" x14ac:dyDescent="0.6">
      <c r="A29" s="73" t="s">
        <v>75</v>
      </c>
      <c r="B29" s="73" t="s">
        <v>76</v>
      </c>
      <c r="C29" s="79" t="s">
        <v>203</v>
      </c>
      <c r="D29" s="75">
        <v>150000</v>
      </c>
      <c r="E29" s="75"/>
      <c r="F29" s="75">
        <v>147000</v>
      </c>
      <c r="G29" s="137"/>
      <c r="H29" s="75"/>
    </row>
    <row r="30" spans="1:8" ht="42" x14ac:dyDescent="0.6">
      <c r="A30" s="73" t="s">
        <v>75</v>
      </c>
      <c r="B30" s="73" t="s">
        <v>76</v>
      </c>
      <c r="C30" s="79" t="s">
        <v>184</v>
      </c>
      <c r="D30" s="70">
        <v>270000</v>
      </c>
      <c r="E30" s="147">
        <v>270000</v>
      </c>
      <c r="F30" s="21"/>
      <c r="G30" s="137">
        <f t="shared" si="0"/>
        <v>270000</v>
      </c>
      <c r="H30" s="75"/>
    </row>
    <row r="31" spans="1:8" ht="42" x14ac:dyDescent="0.6">
      <c r="A31" s="73" t="s">
        <v>75</v>
      </c>
      <c r="B31" s="73" t="s">
        <v>76</v>
      </c>
      <c r="C31" s="79" t="s">
        <v>180</v>
      </c>
      <c r="D31" s="70">
        <v>250000</v>
      </c>
      <c r="E31" s="147">
        <v>250000</v>
      </c>
      <c r="F31" s="21"/>
      <c r="G31" s="137">
        <f t="shared" si="0"/>
        <v>250000</v>
      </c>
      <c r="H31" s="75"/>
    </row>
    <row r="32" spans="1:8" ht="42" x14ac:dyDescent="0.6">
      <c r="A32" s="73" t="s">
        <v>75</v>
      </c>
      <c r="B32" s="73" t="s">
        <v>76</v>
      </c>
      <c r="C32" s="79" t="s">
        <v>181</v>
      </c>
      <c r="D32" s="74">
        <v>250000</v>
      </c>
      <c r="E32" s="75">
        <v>250000</v>
      </c>
      <c r="F32" s="75"/>
      <c r="G32" s="137">
        <f t="shared" si="0"/>
        <v>250000</v>
      </c>
      <c r="H32" s="75"/>
    </row>
    <row r="33" spans="1:8" ht="63" x14ac:dyDescent="0.6">
      <c r="A33" s="73" t="s">
        <v>75</v>
      </c>
      <c r="B33" s="73" t="s">
        <v>76</v>
      </c>
      <c r="C33" s="79" t="s">
        <v>185</v>
      </c>
      <c r="D33" s="74">
        <v>250000</v>
      </c>
      <c r="E33" s="75">
        <v>250000</v>
      </c>
      <c r="F33" s="75"/>
      <c r="G33" s="137">
        <f t="shared" si="0"/>
        <v>250000</v>
      </c>
      <c r="H33" s="75"/>
    </row>
    <row r="34" spans="1:8" ht="42" x14ac:dyDescent="0.6">
      <c r="A34" s="73" t="s">
        <v>75</v>
      </c>
      <c r="B34" s="73" t="s">
        <v>76</v>
      </c>
      <c r="C34" s="79" t="s">
        <v>182</v>
      </c>
      <c r="D34" s="74">
        <v>890000</v>
      </c>
      <c r="E34" s="75">
        <v>890000</v>
      </c>
      <c r="F34" s="75"/>
      <c r="G34" s="137">
        <f t="shared" si="0"/>
        <v>890000</v>
      </c>
      <c r="H34" s="75"/>
    </row>
    <row r="35" spans="1:8" ht="42" x14ac:dyDescent="0.6">
      <c r="A35" s="73" t="s">
        <v>75</v>
      </c>
      <c r="B35" s="73" t="s">
        <v>76</v>
      </c>
      <c r="C35" s="79" t="s">
        <v>183</v>
      </c>
      <c r="D35" s="138">
        <v>250000</v>
      </c>
      <c r="E35" s="146">
        <v>250000</v>
      </c>
      <c r="F35" s="146"/>
      <c r="G35" s="137">
        <f t="shared" si="0"/>
        <v>250000</v>
      </c>
      <c r="H35" s="75"/>
    </row>
    <row r="36" spans="1:8" ht="42" x14ac:dyDescent="0.6">
      <c r="A36" s="73" t="s">
        <v>75</v>
      </c>
      <c r="B36" s="73" t="s">
        <v>76</v>
      </c>
      <c r="C36" s="79" t="s">
        <v>186</v>
      </c>
      <c r="D36" s="70">
        <v>287000</v>
      </c>
      <c r="E36" s="147">
        <v>287000</v>
      </c>
      <c r="F36" s="21"/>
      <c r="G36" s="137">
        <f t="shared" si="0"/>
        <v>287000</v>
      </c>
      <c r="H36" s="75"/>
    </row>
    <row r="37" spans="1:8" ht="42" x14ac:dyDescent="0.6">
      <c r="A37" s="73" t="s">
        <v>75</v>
      </c>
      <c r="B37" s="73" t="s">
        <v>76</v>
      </c>
      <c r="C37" s="79" t="s">
        <v>187</v>
      </c>
      <c r="D37" s="70">
        <v>250000</v>
      </c>
      <c r="E37" s="147">
        <v>250000</v>
      </c>
      <c r="F37" s="21"/>
      <c r="G37" s="137">
        <f t="shared" si="0"/>
        <v>250000</v>
      </c>
      <c r="H37" s="75"/>
    </row>
    <row r="38" spans="1:8" ht="63" x14ac:dyDescent="0.6">
      <c r="A38" s="73" t="s">
        <v>75</v>
      </c>
      <c r="B38" s="73" t="s">
        <v>76</v>
      </c>
      <c r="C38" s="79" t="s">
        <v>188</v>
      </c>
      <c r="D38" s="70">
        <v>150000</v>
      </c>
      <c r="E38" s="147">
        <v>150000</v>
      </c>
      <c r="F38" s="21"/>
      <c r="G38" s="137">
        <f t="shared" si="0"/>
        <v>150000</v>
      </c>
      <c r="H38" s="75"/>
    </row>
    <row r="39" spans="1:8" ht="42" x14ac:dyDescent="0.6">
      <c r="A39" s="73" t="s">
        <v>75</v>
      </c>
      <c r="B39" s="73" t="s">
        <v>76</v>
      </c>
      <c r="C39" s="79" t="s">
        <v>189</v>
      </c>
      <c r="D39" s="74">
        <v>152000</v>
      </c>
      <c r="E39" s="75">
        <v>152000</v>
      </c>
      <c r="F39" s="75"/>
      <c r="G39" s="137">
        <f t="shared" si="0"/>
        <v>152000</v>
      </c>
      <c r="H39" s="75"/>
    </row>
    <row r="40" spans="1:8" ht="42" x14ac:dyDescent="0.6">
      <c r="A40" s="73" t="s">
        <v>75</v>
      </c>
      <c r="B40" s="73" t="s">
        <v>76</v>
      </c>
      <c r="C40" s="21"/>
      <c r="D40" s="70"/>
      <c r="E40" s="21"/>
      <c r="F40" s="21"/>
      <c r="G40" s="137"/>
      <c r="H40" s="75"/>
    </row>
    <row r="41" spans="1:8" ht="42" x14ac:dyDescent="0.6">
      <c r="A41" s="73" t="s">
        <v>75</v>
      </c>
      <c r="B41" s="73" t="s">
        <v>76</v>
      </c>
      <c r="C41" s="79"/>
      <c r="D41" s="75"/>
      <c r="E41" s="75"/>
      <c r="F41" s="75"/>
      <c r="G41" s="137"/>
      <c r="H41" s="75"/>
    </row>
    <row r="42" spans="1:8" x14ac:dyDescent="0.6">
      <c r="A42" s="187" t="s">
        <v>45</v>
      </c>
      <c r="B42" s="187"/>
      <c r="C42" s="187"/>
      <c r="D42" s="76">
        <f>SUM(D7:D41)</f>
        <v>5404800</v>
      </c>
      <c r="E42" s="76">
        <f>SUM(E7:E41)</f>
        <v>3566800</v>
      </c>
      <c r="F42" s="76">
        <f>SUM(F7:F41)</f>
        <v>2285800</v>
      </c>
      <c r="G42" s="151">
        <f>SUM(G7:G41)</f>
        <v>3078000</v>
      </c>
      <c r="H42" s="76">
        <f>SUM(H7:H41)</f>
        <v>0</v>
      </c>
    </row>
    <row r="57" spans="1:8" ht="24.6" x14ac:dyDescent="0.7">
      <c r="A57" s="135" t="s">
        <v>156</v>
      </c>
      <c r="B57" s="2"/>
    </row>
    <row r="58" spans="1:8" ht="42" x14ac:dyDescent="0.6">
      <c r="A58" s="91" t="s">
        <v>59</v>
      </c>
      <c r="B58" s="91" t="s">
        <v>60</v>
      </c>
      <c r="C58" s="91" t="s">
        <v>55</v>
      </c>
      <c r="D58" s="31" t="s">
        <v>67</v>
      </c>
      <c r="E58" s="91" t="s">
        <v>68</v>
      </c>
      <c r="F58" s="91" t="s">
        <v>69</v>
      </c>
      <c r="G58" s="91" t="s">
        <v>70</v>
      </c>
      <c r="H58" s="91" t="s">
        <v>71</v>
      </c>
    </row>
    <row r="59" spans="1:8" ht="42" x14ac:dyDescent="0.6">
      <c r="A59" s="68" t="s">
        <v>75</v>
      </c>
      <c r="B59" s="68" t="s">
        <v>76</v>
      </c>
      <c r="C59" s="77" t="s">
        <v>145</v>
      </c>
      <c r="D59" s="92">
        <v>348000</v>
      </c>
      <c r="E59" s="93">
        <v>348000</v>
      </c>
      <c r="F59" s="93">
        <v>315882</v>
      </c>
      <c r="G59" s="93"/>
      <c r="H59" s="93"/>
    </row>
    <row r="60" spans="1:8" ht="42" x14ac:dyDescent="0.6">
      <c r="A60" s="68" t="s">
        <v>75</v>
      </c>
      <c r="B60" s="68" t="s">
        <v>76</v>
      </c>
      <c r="C60" s="77" t="s">
        <v>119</v>
      </c>
      <c r="D60" s="92">
        <v>180000</v>
      </c>
      <c r="E60" s="93">
        <v>180000</v>
      </c>
      <c r="F60" s="93">
        <v>180000</v>
      </c>
      <c r="G60" s="93">
        <f>D60-F60</f>
        <v>0</v>
      </c>
      <c r="H60" s="93">
        <f>G60</f>
        <v>0</v>
      </c>
    </row>
    <row r="61" spans="1:8" x14ac:dyDescent="0.6">
      <c r="A61" s="205" t="s">
        <v>75</v>
      </c>
      <c r="B61" s="205" t="s">
        <v>76</v>
      </c>
      <c r="C61" s="205" t="s">
        <v>120</v>
      </c>
      <c r="D61" s="207">
        <v>164900</v>
      </c>
      <c r="E61" s="203">
        <v>164900</v>
      </c>
      <c r="F61" s="203">
        <v>162000</v>
      </c>
      <c r="G61" s="203"/>
      <c r="H61" s="203"/>
    </row>
    <row r="62" spans="1:8" x14ac:dyDescent="0.6">
      <c r="A62" s="206"/>
      <c r="B62" s="206"/>
      <c r="C62" s="206"/>
      <c r="D62" s="208"/>
      <c r="E62" s="204"/>
      <c r="F62" s="204"/>
      <c r="G62" s="204"/>
      <c r="H62" s="204"/>
    </row>
    <row r="63" spans="1:8" x14ac:dyDescent="0.6">
      <c r="A63" s="205" t="s">
        <v>75</v>
      </c>
      <c r="B63" s="205" t="s">
        <v>76</v>
      </c>
      <c r="C63" s="205" t="s">
        <v>121</v>
      </c>
      <c r="D63" s="207">
        <v>178000</v>
      </c>
      <c r="E63" s="203">
        <v>178000</v>
      </c>
      <c r="F63" s="203">
        <v>175700</v>
      </c>
      <c r="G63" s="203"/>
      <c r="H63" s="203"/>
    </row>
    <row r="64" spans="1:8" x14ac:dyDescent="0.6">
      <c r="A64" s="206"/>
      <c r="B64" s="206"/>
      <c r="C64" s="206"/>
      <c r="D64" s="208"/>
      <c r="E64" s="204"/>
      <c r="F64" s="204"/>
      <c r="G64" s="204"/>
      <c r="H64" s="204"/>
    </row>
    <row r="65" spans="1:8" ht="42" x14ac:dyDescent="0.6">
      <c r="A65" s="68" t="s">
        <v>75</v>
      </c>
      <c r="B65" s="68" t="s">
        <v>76</v>
      </c>
      <c r="C65" s="77" t="s">
        <v>122</v>
      </c>
      <c r="D65" s="92">
        <v>180000</v>
      </c>
      <c r="E65" s="93">
        <v>180000</v>
      </c>
      <c r="F65" s="93">
        <v>180000</v>
      </c>
      <c r="G65" s="93"/>
      <c r="H65" s="93"/>
    </row>
    <row r="66" spans="1:8" x14ac:dyDescent="0.6">
      <c r="A66" s="205" t="s">
        <v>75</v>
      </c>
      <c r="B66" s="205" t="s">
        <v>76</v>
      </c>
      <c r="C66" s="205" t="s">
        <v>123</v>
      </c>
      <c r="D66" s="207">
        <v>178000</v>
      </c>
      <c r="E66" s="203">
        <v>178000</v>
      </c>
      <c r="F66" s="203">
        <v>178000</v>
      </c>
      <c r="G66" s="203"/>
      <c r="H66" s="203"/>
    </row>
    <row r="67" spans="1:8" x14ac:dyDescent="0.6">
      <c r="A67" s="206"/>
      <c r="B67" s="206"/>
      <c r="C67" s="206"/>
      <c r="D67" s="208"/>
      <c r="E67" s="204"/>
      <c r="F67" s="204"/>
      <c r="G67" s="204"/>
      <c r="H67" s="204"/>
    </row>
    <row r="68" spans="1:8" ht="42" x14ac:dyDescent="0.6">
      <c r="A68" s="68" t="s">
        <v>75</v>
      </c>
      <c r="B68" s="68" t="s">
        <v>76</v>
      </c>
      <c r="C68" s="87" t="s">
        <v>124</v>
      </c>
      <c r="D68" s="92">
        <v>179000</v>
      </c>
      <c r="E68" s="93">
        <v>179000</v>
      </c>
      <c r="F68" s="93">
        <v>178000</v>
      </c>
      <c r="G68" s="93"/>
      <c r="H68" s="93"/>
    </row>
    <row r="69" spans="1:8" ht="42" x14ac:dyDescent="0.6">
      <c r="A69" s="68" t="s">
        <v>75</v>
      </c>
      <c r="B69" s="68" t="s">
        <v>76</v>
      </c>
      <c r="C69" s="77" t="s">
        <v>125</v>
      </c>
      <c r="D69" s="92">
        <v>179000</v>
      </c>
      <c r="E69" s="93">
        <v>179000</v>
      </c>
      <c r="F69" s="93">
        <v>179000</v>
      </c>
      <c r="G69" s="93"/>
      <c r="H69" s="93"/>
    </row>
    <row r="70" spans="1:8" x14ac:dyDescent="0.6">
      <c r="A70" s="205" t="s">
        <v>75</v>
      </c>
      <c r="B70" s="205" t="s">
        <v>76</v>
      </c>
      <c r="C70" s="205" t="s">
        <v>126</v>
      </c>
      <c r="D70" s="207">
        <v>350000</v>
      </c>
      <c r="E70" s="203">
        <v>350000</v>
      </c>
      <c r="F70" s="203">
        <v>316500</v>
      </c>
      <c r="G70" s="203"/>
      <c r="H70" s="203"/>
    </row>
    <row r="71" spans="1:8" x14ac:dyDescent="0.6">
      <c r="A71" s="206"/>
      <c r="B71" s="206"/>
      <c r="C71" s="206"/>
      <c r="D71" s="208"/>
      <c r="E71" s="204"/>
      <c r="F71" s="204"/>
      <c r="G71" s="204"/>
      <c r="H71" s="204"/>
    </row>
    <row r="72" spans="1:8" x14ac:dyDescent="0.6">
      <c r="A72" s="205" t="s">
        <v>75</v>
      </c>
      <c r="B72" s="205" t="s">
        <v>76</v>
      </c>
      <c r="C72" s="205" t="s">
        <v>127</v>
      </c>
      <c r="D72" s="207">
        <v>200000</v>
      </c>
      <c r="E72" s="203">
        <v>200000</v>
      </c>
      <c r="F72" s="203">
        <v>180000</v>
      </c>
      <c r="G72" s="203"/>
      <c r="H72" s="203"/>
    </row>
    <row r="73" spans="1:8" x14ac:dyDescent="0.6">
      <c r="A73" s="206"/>
      <c r="B73" s="206"/>
      <c r="C73" s="206"/>
      <c r="D73" s="208"/>
      <c r="E73" s="204"/>
      <c r="F73" s="204"/>
      <c r="G73" s="204"/>
      <c r="H73" s="204"/>
    </row>
    <row r="74" spans="1:8" x14ac:dyDescent="0.6">
      <c r="A74" s="205" t="s">
        <v>75</v>
      </c>
      <c r="B74" s="205" t="s">
        <v>76</v>
      </c>
      <c r="C74" s="205" t="s">
        <v>128</v>
      </c>
      <c r="D74" s="207">
        <v>178000</v>
      </c>
      <c r="E74" s="203">
        <v>178000</v>
      </c>
      <c r="F74" s="203">
        <v>175700</v>
      </c>
      <c r="G74" s="203"/>
      <c r="H74" s="203"/>
    </row>
    <row r="75" spans="1:8" x14ac:dyDescent="0.6">
      <c r="A75" s="206"/>
      <c r="B75" s="206"/>
      <c r="C75" s="206"/>
      <c r="D75" s="208"/>
      <c r="E75" s="204"/>
      <c r="F75" s="204"/>
      <c r="G75" s="204"/>
      <c r="H75" s="204"/>
    </row>
    <row r="76" spans="1:8" x14ac:dyDescent="0.6">
      <c r="A76" s="205" t="s">
        <v>75</v>
      </c>
      <c r="B76" s="205" t="s">
        <v>76</v>
      </c>
      <c r="C76" s="207" t="s">
        <v>129</v>
      </c>
      <c r="D76" s="207">
        <v>180000</v>
      </c>
      <c r="E76" s="203">
        <v>180000</v>
      </c>
      <c r="F76" s="203">
        <v>180000</v>
      </c>
      <c r="G76" s="203"/>
      <c r="H76" s="203"/>
    </row>
    <row r="77" spans="1:8" x14ac:dyDescent="0.6">
      <c r="A77" s="206"/>
      <c r="B77" s="206"/>
      <c r="C77" s="208"/>
      <c r="D77" s="208"/>
      <c r="E77" s="204"/>
      <c r="F77" s="204"/>
      <c r="G77" s="204"/>
      <c r="H77" s="204"/>
    </row>
    <row r="78" spans="1:8" ht="42" x14ac:dyDescent="0.6">
      <c r="A78" s="73" t="s">
        <v>75</v>
      </c>
      <c r="B78" s="73" t="s">
        <v>76</v>
      </c>
      <c r="C78" s="78" t="s">
        <v>130</v>
      </c>
      <c r="D78" s="74">
        <v>99000</v>
      </c>
      <c r="E78" s="70">
        <v>99000</v>
      </c>
      <c r="F78" s="70">
        <v>99000</v>
      </c>
      <c r="G78" s="93"/>
      <c r="H78" s="93"/>
    </row>
    <row r="79" spans="1:8" ht="42" x14ac:dyDescent="0.6">
      <c r="A79" s="73" t="s">
        <v>75</v>
      </c>
      <c r="B79" s="73" t="s">
        <v>76</v>
      </c>
      <c r="C79" s="78" t="s">
        <v>131</v>
      </c>
      <c r="D79" s="74">
        <v>99000</v>
      </c>
      <c r="E79" s="70">
        <v>99000</v>
      </c>
      <c r="F79" s="70">
        <v>99000</v>
      </c>
      <c r="G79" s="93"/>
      <c r="H79" s="93"/>
    </row>
    <row r="80" spans="1:8" ht="42" x14ac:dyDescent="0.6">
      <c r="A80" s="73" t="s">
        <v>75</v>
      </c>
      <c r="B80" s="73" t="s">
        <v>76</v>
      </c>
      <c r="C80" s="78" t="s">
        <v>111</v>
      </c>
      <c r="D80" s="74">
        <v>132000</v>
      </c>
      <c r="E80" s="70">
        <v>132000</v>
      </c>
      <c r="F80" s="70">
        <v>0</v>
      </c>
      <c r="G80" s="93">
        <f>E80-F80</f>
        <v>132000</v>
      </c>
      <c r="H80" s="93"/>
    </row>
    <row r="81" spans="1:8" ht="42" x14ac:dyDescent="0.6">
      <c r="A81" s="73" t="s">
        <v>75</v>
      </c>
      <c r="B81" s="73" t="s">
        <v>76</v>
      </c>
      <c r="C81" s="79" t="s">
        <v>132</v>
      </c>
      <c r="D81" s="75">
        <v>40000</v>
      </c>
      <c r="E81" s="75">
        <v>40000</v>
      </c>
      <c r="F81" s="75">
        <v>0</v>
      </c>
      <c r="G81" s="93">
        <f t="shared" ref="G81:G95" si="1">D81-F81</f>
        <v>40000</v>
      </c>
      <c r="H81" s="93"/>
    </row>
    <row r="82" spans="1:8" ht="42" x14ac:dyDescent="0.6">
      <c r="A82" s="73" t="s">
        <v>75</v>
      </c>
      <c r="B82" s="73" t="s">
        <v>76</v>
      </c>
      <c r="C82" s="79" t="s">
        <v>133</v>
      </c>
      <c r="D82" s="75">
        <v>112000</v>
      </c>
      <c r="E82" s="75">
        <v>112000</v>
      </c>
      <c r="F82" s="75">
        <v>112000</v>
      </c>
      <c r="G82" s="93"/>
      <c r="H82" s="93"/>
    </row>
    <row r="83" spans="1:8" ht="42" x14ac:dyDescent="0.6">
      <c r="A83" s="73" t="s">
        <v>75</v>
      </c>
      <c r="B83" s="73" t="s">
        <v>76</v>
      </c>
      <c r="C83" s="79" t="s">
        <v>134</v>
      </c>
      <c r="D83" s="75">
        <v>97000</v>
      </c>
      <c r="E83" s="75">
        <v>97000</v>
      </c>
      <c r="F83" s="75">
        <v>97000</v>
      </c>
      <c r="G83" s="93"/>
      <c r="H83" s="93"/>
    </row>
    <row r="84" spans="1:8" ht="42" x14ac:dyDescent="0.6">
      <c r="A84" s="73" t="s">
        <v>75</v>
      </c>
      <c r="B84" s="73" t="s">
        <v>76</v>
      </c>
      <c r="C84" s="79" t="s">
        <v>135</v>
      </c>
      <c r="D84" s="75">
        <v>5800</v>
      </c>
      <c r="E84" s="75">
        <v>5800</v>
      </c>
      <c r="F84" s="75">
        <v>0</v>
      </c>
      <c r="G84" s="93">
        <f t="shared" si="1"/>
        <v>5800</v>
      </c>
      <c r="H84" s="93"/>
    </row>
    <row r="85" spans="1:8" ht="42" x14ac:dyDescent="0.6">
      <c r="A85" s="73" t="s">
        <v>75</v>
      </c>
      <c r="B85" s="73" t="s">
        <v>76</v>
      </c>
      <c r="C85" s="79" t="s">
        <v>136</v>
      </c>
      <c r="D85" s="75">
        <v>98000</v>
      </c>
      <c r="E85" s="75">
        <v>98000</v>
      </c>
      <c r="F85" s="75">
        <v>0</v>
      </c>
      <c r="G85" s="93">
        <f t="shared" si="1"/>
        <v>98000</v>
      </c>
      <c r="H85" s="93"/>
    </row>
    <row r="86" spans="1:8" ht="42" x14ac:dyDescent="0.6">
      <c r="A86" s="73" t="s">
        <v>75</v>
      </c>
      <c r="B86" s="73" t="s">
        <v>76</v>
      </c>
      <c r="C86" s="79" t="s">
        <v>137</v>
      </c>
      <c r="D86" s="75">
        <v>54000</v>
      </c>
      <c r="E86" s="75">
        <v>54000</v>
      </c>
      <c r="F86" s="75">
        <v>54000</v>
      </c>
      <c r="G86" s="93"/>
      <c r="H86" s="75"/>
    </row>
    <row r="87" spans="1:8" ht="42" x14ac:dyDescent="0.6">
      <c r="A87" s="162" t="s">
        <v>59</v>
      </c>
      <c r="B87" s="162" t="s">
        <v>60</v>
      </c>
      <c r="C87" s="162" t="s">
        <v>55</v>
      </c>
      <c r="D87" s="31" t="s">
        <v>67</v>
      </c>
      <c r="E87" s="162" t="s">
        <v>68</v>
      </c>
      <c r="F87" s="162" t="s">
        <v>69</v>
      </c>
      <c r="G87" s="162" t="s">
        <v>70</v>
      </c>
      <c r="H87" s="162" t="s">
        <v>71</v>
      </c>
    </row>
    <row r="88" spans="1:8" ht="42" x14ac:dyDescent="0.6">
      <c r="A88" s="73" t="s">
        <v>75</v>
      </c>
      <c r="B88" s="73" t="s">
        <v>76</v>
      </c>
      <c r="C88" s="79" t="s">
        <v>138</v>
      </c>
      <c r="D88" s="75">
        <v>99000</v>
      </c>
      <c r="E88" s="75">
        <v>99000</v>
      </c>
      <c r="F88" s="75">
        <v>99000</v>
      </c>
      <c r="G88" s="70"/>
      <c r="H88" s="75"/>
    </row>
    <row r="89" spans="1:8" ht="42" x14ac:dyDescent="0.6">
      <c r="A89" s="73" t="s">
        <v>75</v>
      </c>
      <c r="B89" s="73" t="s">
        <v>76</v>
      </c>
      <c r="C89" s="79" t="s">
        <v>139</v>
      </c>
      <c r="D89" s="75">
        <v>124000</v>
      </c>
      <c r="E89" s="75">
        <v>124000</v>
      </c>
      <c r="F89" s="75">
        <v>124000</v>
      </c>
      <c r="G89" s="70"/>
      <c r="H89" s="75"/>
    </row>
    <row r="90" spans="1:8" ht="42" x14ac:dyDescent="0.6">
      <c r="A90" s="73" t="s">
        <v>75</v>
      </c>
      <c r="B90" s="73" t="s">
        <v>76</v>
      </c>
      <c r="C90" s="79" t="s">
        <v>140</v>
      </c>
      <c r="D90" s="75">
        <v>17000</v>
      </c>
      <c r="E90" s="75">
        <v>17000</v>
      </c>
      <c r="F90" s="75">
        <v>17000</v>
      </c>
      <c r="G90" s="93"/>
      <c r="H90" s="75"/>
    </row>
    <row r="91" spans="1:8" ht="42" x14ac:dyDescent="0.6">
      <c r="A91" s="73" t="s">
        <v>75</v>
      </c>
      <c r="B91" s="73" t="s">
        <v>76</v>
      </c>
      <c r="C91" s="79" t="s">
        <v>141</v>
      </c>
      <c r="D91" s="75">
        <v>99000</v>
      </c>
      <c r="E91" s="75">
        <v>99000</v>
      </c>
      <c r="F91" s="75">
        <v>0</v>
      </c>
      <c r="G91" s="93">
        <f t="shared" si="1"/>
        <v>99000</v>
      </c>
      <c r="H91" s="75"/>
    </row>
    <row r="92" spans="1:8" ht="42" x14ac:dyDescent="0.6">
      <c r="A92" s="73" t="s">
        <v>75</v>
      </c>
      <c r="B92" s="73" t="s">
        <v>76</v>
      </c>
      <c r="C92" s="79" t="s">
        <v>154</v>
      </c>
      <c r="D92" s="75">
        <v>8000</v>
      </c>
      <c r="E92" s="75">
        <v>8000</v>
      </c>
      <c r="F92" s="75">
        <v>0</v>
      </c>
      <c r="G92" s="93">
        <f t="shared" si="1"/>
        <v>8000</v>
      </c>
      <c r="H92" s="75"/>
    </row>
    <row r="93" spans="1:8" ht="42" x14ac:dyDescent="0.6">
      <c r="A93" s="73" t="s">
        <v>75</v>
      </c>
      <c r="B93" s="73" t="s">
        <v>76</v>
      </c>
      <c r="C93" s="79" t="s">
        <v>142</v>
      </c>
      <c r="D93" s="75">
        <v>8000</v>
      </c>
      <c r="E93" s="75">
        <v>8000</v>
      </c>
      <c r="F93" s="75">
        <v>0</v>
      </c>
      <c r="G93" s="93">
        <f t="shared" si="1"/>
        <v>8000</v>
      </c>
      <c r="H93" s="75"/>
    </row>
    <row r="94" spans="1:8" ht="42" x14ac:dyDescent="0.6">
      <c r="A94" s="73" t="s">
        <v>75</v>
      </c>
      <c r="B94" s="73" t="s">
        <v>76</v>
      </c>
      <c r="C94" s="79" t="s">
        <v>143</v>
      </c>
      <c r="D94" s="75">
        <v>106000</v>
      </c>
      <c r="E94" s="75">
        <v>106000</v>
      </c>
      <c r="F94" s="75">
        <v>97900</v>
      </c>
      <c r="G94" s="93"/>
      <c r="H94" s="75"/>
    </row>
    <row r="95" spans="1:8" ht="42" x14ac:dyDescent="0.6">
      <c r="A95" s="73" t="s">
        <v>75</v>
      </c>
      <c r="B95" s="73" t="s">
        <v>76</v>
      </c>
      <c r="C95" s="79" t="s">
        <v>112</v>
      </c>
      <c r="D95" s="75">
        <v>98000</v>
      </c>
      <c r="E95" s="75">
        <v>98000</v>
      </c>
      <c r="F95" s="75">
        <v>0</v>
      </c>
      <c r="G95" s="93">
        <f t="shared" si="1"/>
        <v>98000</v>
      </c>
      <c r="H95" s="75"/>
    </row>
    <row r="96" spans="1:8" ht="42" x14ac:dyDescent="0.6">
      <c r="A96" s="73" t="s">
        <v>75</v>
      </c>
      <c r="B96" s="73" t="s">
        <v>76</v>
      </c>
      <c r="C96" s="79" t="s">
        <v>144</v>
      </c>
      <c r="D96" s="75">
        <v>42000</v>
      </c>
      <c r="E96" s="75">
        <v>42000</v>
      </c>
      <c r="F96" s="75">
        <v>40000</v>
      </c>
      <c r="G96" s="93"/>
      <c r="H96" s="75"/>
    </row>
    <row r="97" spans="1:8" x14ac:dyDescent="0.6">
      <c r="A97" s="187" t="s">
        <v>45</v>
      </c>
      <c r="B97" s="187"/>
      <c r="C97" s="187"/>
      <c r="D97" s="76">
        <f>SUM(D60:D96)</f>
        <v>3484700</v>
      </c>
      <c r="E97" s="76">
        <f>SUM(E60:E96)</f>
        <v>3484700</v>
      </c>
      <c r="F97" s="76">
        <f>SUM(F59:F96)</f>
        <v>3239682</v>
      </c>
      <c r="G97" s="70">
        <f>SUM(G59:G96)</f>
        <v>488800</v>
      </c>
      <c r="H97" s="76">
        <f>SUM(H60:H96)</f>
        <v>0</v>
      </c>
    </row>
  </sheetData>
  <mergeCells count="61">
    <mergeCell ref="F76:F77"/>
    <mergeCell ref="G76:G77"/>
    <mergeCell ref="H76:H77"/>
    <mergeCell ref="A97:C97"/>
    <mergeCell ref="A76:A77"/>
    <mergeCell ref="B76:B77"/>
    <mergeCell ref="C76:C77"/>
    <mergeCell ref="D76:D77"/>
    <mergeCell ref="E76:E77"/>
    <mergeCell ref="F72:F73"/>
    <mergeCell ref="G72:G73"/>
    <mergeCell ref="H72:H73"/>
    <mergeCell ref="A74:A75"/>
    <mergeCell ref="B74:B75"/>
    <mergeCell ref="C74:C75"/>
    <mergeCell ref="D74:D75"/>
    <mergeCell ref="E74:E75"/>
    <mergeCell ref="F74:F75"/>
    <mergeCell ref="G74:G75"/>
    <mergeCell ref="H74:H75"/>
    <mergeCell ref="A72:A73"/>
    <mergeCell ref="B72:B73"/>
    <mergeCell ref="C72:C73"/>
    <mergeCell ref="D72:D73"/>
    <mergeCell ref="E72:E73"/>
    <mergeCell ref="F66:F67"/>
    <mergeCell ref="G66:G67"/>
    <mergeCell ref="H66:H67"/>
    <mergeCell ref="A70:A71"/>
    <mergeCell ref="B70:B71"/>
    <mergeCell ref="C70:C71"/>
    <mergeCell ref="D70:D71"/>
    <mergeCell ref="E70:E71"/>
    <mergeCell ref="F70:F71"/>
    <mergeCell ref="G70:G71"/>
    <mergeCell ref="H70:H71"/>
    <mergeCell ref="A66:A67"/>
    <mergeCell ref="B66:B67"/>
    <mergeCell ref="C66:C67"/>
    <mergeCell ref="D66:D67"/>
    <mergeCell ref="E66:E67"/>
    <mergeCell ref="F63:F64"/>
    <mergeCell ref="G63:G64"/>
    <mergeCell ref="H63:H64"/>
    <mergeCell ref="A61:A62"/>
    <mergeCell ref="B61:B62"/>
    <mergeCell ref="C61:C62"/>
    <mergeCell ref="D61:D62"/>
    <mergeCell ref="E61:E62"/>
    <mergeCell ref="A63:A64"/>
    <mergeCell ref="B63:B64"/>
    <mergeCell ref="C63:C64"/>
    <mergeCell ref="D63:D64"/>
    <mergeCell ref="E63:E64"/>
    <mergeCell ref="A42:C42"/>
    <mergeCell ref="A1:H1"/>
    <mergeCell ref="A2:H2"/>
    <mergeCell ref="A3:H3"/>
    <mergeCell ref="F61:F62"/>
    <mergeCell ref="G61:G62"/>
    <mergeCell ref="H61:H62"/>
  </mergeCells>
  <pageMargins left="0.31496062992125984" right="0.31496062992125984" top="0.35433070866141736" bottom="0.35433070866141736" header="0.31496062992125984" footer="0.31496062992125984"/>
  <pageSetup scale="7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10</vt:i4>
      </vt:variant>
      <vt:variant>
        <vt:lpstr>ช่วงที่มีชื่อ</vt:lpstr>
      </vt:variant>
      <vt:variant>
        <vt:i4>5</vt:i4>
      </vt:variant>
    </vt:vector>
  </HeadingPairs>
  <TitlesOfParts>
    <vt:vector size="15" baseType="lpstr">
      <vt:lpstr>งบแสดงฐานะทรัพย์สินหนี้สินและเง</vt:lpstr>
      <vt:lpstr>หมายเหตุ1</vt:lpstr>
      <vt:lpstr>หมายเหตุ 2</vt:lpstr>
      <vt:lpstr>หมายเหตุ3456</vt:lpstr>
      <vt:lpstr>หมายเหตุ 7</vt:lpstr>
      <vt:lpstr>หมายเหตุ 8</vt:lpstr>
      <vt:lpstr>หมายเหตุ 9</vt:lpstr>
      <vt:lpstr>ประกอบหมายเหตุ9</vt:lpstr>
      <vt:lpstr>ประกอบหมายเหตุ 9.1</vt:lpstr>
      <vt:lpstr>หมายเหตุ 17</vt:lpstr>
      <vt:lpstr>'ประกอบหมายเหตุ 9.1'!Print_Area</vt:lpstr>
      <vt:lpstr>'หมายเหตุ 17'!Print_Area</vt:lpstr>
      <vt:lpstr>'หมายเหตุ 7'!Print_Area</vt:lpstr>
      <vt:lpstr>'หมายเหตุ 8'!Print_Area</vt:lpstr>
      <vt:lpstr>'หมายเหตุ 7'!Print_Titles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kawpoon</dc:creator>
  <cp:lastModifiedBy>user</cp:lastModifiedBy>
  <cp:lastPrinted>2019-03-22T02:43:05Z</cp:lastPrinted>
  <dcterms:created xsi:type="dcterms:W3CDTF">2015-10-04T04:52:48Z</dcterms:created>
  <dcterms:modified xsi:type="dcterms:W3CDTF">2019-03-22T10:31:16Z</dcterms:modified>
</cp:coreProperties>
</file>